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550" yWindow="-195" windowWidth="19440" windowHeight="8265"/>
  </bookViews>
  <sheets>
    <sheet name="Calculo Rentabilidad" sheetId="1" r:id="rId1"/>
    <sheet name="Sheet2" sheetId="2" r:id="rId2"/>
    <sheet name="Sheet3" sheetId="3" r:id="rId3"/>
  </sheets>
  <definedNames>
    <definedName name="_xlnm.Print_Area" localSheetId="0">'Calculo Rentabilidad'!$A$2:$P$53</definedName>
    <definedName name="IRR">'Calculo Rentabilidad'!$G$62:$P$63</definedName>
    <definedName name="TIR">'Calculo Rentabilidad'!$G$63:$P$63</definedName>
  </definedNames>
  <calcPr calcId="145621"/>
</workbook>
</file>

<file path=xl/calcChain.xml><?xml version="1.0" encoding="utf-8"?>
<calcChain xmlns="http://schemas.openxmlformats.org/spreadsheetml/2006/main">
  <c r="C49" i="1" l="1"/>
  <c r="C13" i="1" l="1"/>
  <c r="G21" i="1" l="1"/>
  <c r="P65" i="1"/>
  <c r="O65" i="1"/>
  <c r="N65" i="1"/>
  <c r="M65" i="1"/>
  <c r="L65" i="1"/>
  <c r="K65" i="1"/>
  <c r="J65" i="1"/>
  <c r="I65" i="1"/>
  <c r="H65" i="1"/>
  <c r="G65" i="1"/>
  <c r="H26" i="1"/>
  <c r="I26" i="1"/>
  <c r="J26" i="1"/>
  <c r="M26" i="1"/>
  <c r="N26" i="1"/>
  <c r="O26" i="1"/>
  <c r="P26" i="1"/>
  <c r="G26" i="1"/>
  <c r="I8" i="1"/>
  <c r="J8" i="1" s="1"/>
  <c r="K8" i="1" s="1"/>
  <c r="L8" i="1" s="1"/>
  <c r="M8" i="1" s="1"/>
  <c r="I9" i="1"/>
  <c r="J9" i="1" s="1"/>
  <c r="K9" i="1" s="1"/>
  <c r="L9" i="1" s="1"/>
  <c r="M9" i="1" s="1"/>
  <c r="N9" i="1" s="1"/>
  <c r="O9" i="1" s="1"/>
  <c r="P9" i="1" s="1"/>
  <c r="C43" i="1"/>
  <c r="C39" i="1"/>
  <c r="C38" i="1" s="1"/>
  <c r="C28" i="1"/>
  <c r="G32" i="1" s="1"/>
  <c r="H32" i="1" s="1"/>
  <c r="C32" i="1"/>
  <c r="C22" i="1"/>
  <c r="C18" i="1"/>
  <c r="C12" i="1"/>
  <c r="F15" i="1"/>
  <c r="G15" i="1" s="1"/>
  <c r="H11" i="1"/>
  <c r="I11" i="1" s="1"/>
  <c r="J11" i="1" s="1"/>
  <c r="K11" i="1" s="1"/>
  <c r="L11" i="1" s="1"/>
  <c r="M11" i="1" s="1"/>
  <c r="N11" i="1" s="1"/>
  <c r="O11" i="1" s="1"/>
  <c r="P11" i="1" s="1"/>
  <c r="H10" i="1"/>
  <c r="I10" i="1" s="1"/>
  <c r="J10" i="1" s="1"/>
  <c r="K10" i="1" s="1"/>
  <c r="L10" i="1" s="1"/>
  <c r="M10" i="1" s="1"/>
  <c r="N10" i="1" s="1"/>
  <c r="O10" i="1" s="1"/>
  <c r="P10" i="1" s="1"/>
  <c r="I32" i="1" l="1"/>
  <c r="J32" i="1" s="1"/>
  <c r="K32" i="1" s="1"/>
  <c r="L32" i="1" s="1"/>
  <c r="M32" i="1" s="1"/>
  <c r="N32" i="1" s="1"/>
  <c r="O32" i="1" s="1"/>
  <c r="P32" i="1" s="1"/>
  <c r="C17" i="1"/>
  <c r="H15" i="1"/>
  <c r="I15" i="1" s="1"/>
  <c r="J15" i="1" s="1"/>
  <c r="K15" i="1" s="1"/>
  <c r="N8" i="1"/>
  <c r="O8" i="1" s="1"/>
  <c r="P8" i="1" s="1"/>
  <c r="C37" i="1"/>
  <c r="F22" i="1" s="1"/>
  <c r="F27" i="1" s="1"/>
  <c r="C11" i="1"/>
  <c r="F33" i="1" s="1"/>
  <c r="F36" i="1" s="1"/>
  <c r="H21" i="1"/>
  <c r="I21" i="1" s="1"/>
  <c r="J21" i="1" s="1"/>
  <c r="K21" i="1" s="1"/>
  <c r="L21" i="1" s="1"/>
  <c r="M21" i="1" s="1"/>
  <c r="G16" i="1"/>
  <c r="G17" i="1"/>
  <c r="F40" i="1" l="1"/>
  <c r="L15" i="1"/>
  <c r="L16" i="1" s="1"/>
  <c r="L25" i="1" s="1"/>
  <c r="K26" i="1"/>
  <c r="N21" i="1"/>
  <c r="O21" i="1" s="1"/>
  <c r="P21" i="1" s="1"/>
  <c r="L26" i="1"/>
  <c r="L17" i="1"/>
  <c r="G25" i="1"/>
  <c r="G23" i="1"/>
  <c r="I16" i="1"/>
  <c r="I25" i="1" s="1"/>
  <c r="H17" i="1"/>
  <c r="H16" i="1"/>
  <c r="H25" i="1" s="1"/>
  <c r="M15" i="1" l="1"/>
  <c r="N15" i="1" s="1"/>
  <c r="O15" i="1" s="1"/>
  <c r="P15" i="1" s="1"/>
  <c r="H23" i="1"/>
  <c r="H27" i="1" s="1"/>
  <c r="L23" i="1"/>
  <c r="L27" i="1" s="1"/>
  <c r="G27" i="1"/>
  <c r="I17" i="1"/>
  <c r="M17" i="1" l="1"/>
  <c r="M23" i="1" s="1"/>
  <c r="O16" i="1"/>
  <c r="O25" i="1" s="1"/>
  <c r="P17" i="1"/>
  <c r="P23" i="1" s="1"/>
  <c r="O17" i="1"/>
  <c r="O23" i="1" s="1"/>
  <c r="P16" i="1"/>
  <c r="P25" i="1" s="1"/>
  <c r="N16" i="1"/>
  <c r="N25" i="1" s="1"/>
  <c r="N17" i="1"/>
  <c r="N23" i="1" s="1"/>
  <c r="M16" i="1"/>
  <c r="M25" i="1" s="1"/>
  <c r="I23" i="1"/>
  <c r="I27" i="1" s="1"/>
  <c r="J16" i="1"/>
  <c r="J25" i="1" s="1"/>
  <c r="J17" i="1"/>
  <c r="P27" i="1" l="1"/>
  <c r="N27" i="1"/>
  <c r="O27" i="1"/>
  <c r="M27" i="1"/>
  <c r="J23" i="1"/>
  <c r="K16" i="1"/>
  <c r="K25" i="1" s="1"/>
  <c r="K17" i="1"/>
  <c r="K23" i="1" l="1"/>
  <c r="J27" i="1"/>
  <c r="K27" i="1" l="1"/>
  <c r="G31" i="1"/>
  <c r="H31" i="1" l="1"/>
  <c r="G34" i="1"/>
  <c r="G36" i="1" s="1"/>
  <c r="G40" i="1" s="1"/>
  <c r="G63" i="1" l="1"/>
  <c r="I31" i="1"/>
  <c r="H34" i="1"/>
  <c r="H36" i="1" s="1"/>
  <c r="H40" i="1" s="1"/>
  <c r="H63" i="1" s="1"/>
  <c r="G60" i="1"/>
  <c r="H60" i="1" l="1"/>
  <c r="G41" i="1" s="1"/>
  <c r="J31" i="1"/>
  <c r="I34" i="1"/>
  <c r="I36" i="1" s="1"/>
  <c r="I40" i="1" s="1"/>
  <c r="I63" i="1" s="1"/>
  <c r="F41" i="1"/>
  <c r="I60" i="1" l="1"/>
  <c r="K31" i="1"/>
  <c r="J34" i="1"/>
  <c r="J36" i="1" s="1"/>
  <c r="J40" i="1" s="1"/>
  <c r="J63" i="1" l="1"/>
  <c r="J60" i="1"/>
  <c r="I41" i="1" s="1"/>
  <c r="H41" i="1"/>
  <c r="L31" i="1"/>
  <c r="K34" i="1"/>
  <c r="K36" i="1" s="1"/>
  <c r="K40" i="1" s="1"/>
  <c r="K63" i="1" l="1"/>
  <c r="K60" i="1"/>
  <c r="M31" i="1"/>
  <c r="L34" i="1"/>
  <c r="L36" i="1" s="1"/>
  <c r="L40" i="1" s="1"/>
  <c r="L60" i="1" l="1"/>
  <c r="K41" i="1" s="1"/>
  <c r="L63" i="1"/>
  <c r="J41" i="1"/>
  <c r="N31" i="1"/>
  <c r="M34" i="1"/>
  <c r="M36" i="1" s="1"/>
  <c r="M40" i="1" s="1"/>
  <c r="M60" i="1" l="1"/>
  <c r="L41" i="1" s="1"/>
  <c r="M63" i="1"/>
  <c r="O31" i="1"/>
  <c r="N34" i="1"/>
  <c r="N36" i="1" s="1"/>
  <c r="N40" i="1" s="1"/>
  <c r="N60" i="1" l="1"/>
  <c r="M41" i="1" s="1"/>
  <c r="N63" i="1"/>
  <c r="P31" i="1"/>
  <c r="P34" i="1" s="1"/>
  <c r="P36" i="1" s="1"/>
  <c r="P40" i="1" s="1"/>
  <c r="O34" i="1"/>
  <c r="O36" i="1" s="1"/>
  <c r="O40" i="1" s="1"/>
  <c r="O60" i="1" l="1"/>
  <c r="N41" i="1" s="1"/>
  <c r="O63" i="1"/>
  <c r="P63" i="1"/>
  <c r="M2" i="1" s="1"/>
  <c r="P60" i="1"/>
  <c r="P41" i="1" s="1"/>
  <c r="O41" i="1" l="1"/>
  <c r="M3" i="1" s="1"/>
  <c r="O3" i="1" s="1"/>
</calcChain>
</file>

<file path=xl/sharedStrings.xml><?xml version="1.0" encoding="utf-8"?>
<sst xmlns="http://schemas.openxmlformats.org/spreadsheetml/2006/main" count="107" uniqueCount="86">
  <si>
    <t>Año</t>
  </si>
  <si>
    <t>Ingresos medios por período</t>
  </si>
  <si>
    <t>INGRESOS</t>
  </si>
  <si>
    <t>Valor residual del equipo (resp. valor inicial)</t>
  </si>
  <si>
    <t>% Merma clientes(resp. período anterior)</t>
  </si>
  <si>
    <t>TOTAL INGRESOS</t>
  </si>
  <si>
    <t>GASTOS</t>
  </si>
  <si>
    <t>Gastos anuales</t>
  </si>
  <si>
    <t>Inversión inicial</t>
  </si>
  <si>
    <t>TOTAL GASTOS</t>
  </si>
  <si>
    <t>RESULTADO NETO</t>
  </si>
  <si>
    <t>TIR</t>
  </si>
  <si>
    <t>EQUIPOS</t>
  </si>
  <si>
    <t>INVERSIÓN INICIAL</t>
  </si>
  <si>
    <t>Gastos anualizados fijos</t>
  </si>
  <si>
    <t>TASAS DE VARIACIÓN</t>
  </si>
  <si>
    <t>Número de instalaciones  final período</t>
  </si>
  <si>
    <t>Número de instalación canceladas</t>
  </si>
  <si>
    <t>Número de instalaciones medias del período</t>
  </si>
  <si>
    <t>Valor residual instalaciones canceladas</t>
  </si>
  <si>
    <t>Valor residual instalaciones activas, final de período</t>
  </si>
  <si>
    <t>RESULTADO</t>
  </si>
  <si>
    <t>Calculo Payback</t>
  </si>
  <si>
    <t>PAYBACK</t>
  </si>
  <si>
    <t>PAY BACK</t>
  </si>
  <si>
    <t>AÑOS</t>
  </si>
  <si>
    <t>Gastos anualizados por instalación</t>
  </si>
  <si>
    <t>Años de Inversión</t>
  </si>
  <si>
    <t>…</t>
  </si>
  <si>
    <t>Otros gastos no recuperables fijos, independiente instal.</t>
  </si>
  <si>
    <t>GASTOS ANUALES</t>
  </si>
  <si>
    <t>Gastos fijos anuales</t>
  </si>
  <si>
    <t>INGRESOS INICIALES</t>
  </si>
  <si>
    <t>INVERSIÓN  NO RECUPERABLE</t>
  </si>
  <si>
    <t>TOTAL INGRESOS INICIALES VINCULADOS NUEVA INSTAL.</t>
  </si>
  <si>
    <t>Alta</t>
  </si>
  <si>
    <t>OTROS INGRESOS INICIALES</t>
  </si>
  <si>
    <t>INGRESOS ANUALES</t>
  </si>
  <si>
    <t>Compra  Equipamiento (recuperable) por Instalación</t>
  </si>
  <si>
    <t>% incremento gastos anuales por período</t>
  </si>
  <si>
    <t>% incrementos ingresos anuales por período</t>
  </si>
  <si>
    <t>Inicial</t>
  </si>
  <si>
    <t>Ingresos anualizados por instalación</t>
  </si>
  <si>
    <t>Ingresos iniciales</t>
  </si>
  <si>
    <t>Ingresos anuales por Instalación</t>
  </si>
  <si>
    <t>Otros Ingresos (ajuste manual)</t>
  </si>
  <si>
    <t>Otros Gastos (ajuste manual)</t>
  </si>
  <si>
    <t>Caculo TIR según año</t>
  </si>
  <si>
    <t>INVERSIÓN RECUPERABLE</t>
  </si>
  <si>
    <t>MESES</t>
  </si>
  <si>
    <t>Calculo interno años</t>
  </si>
  <si>
    <t>Número de instalaciones</t>
  </si>
  <si>
    <t>Inversión no recuperables por instalación</t>
  </si>
  <si>
    <t>Gastos anuales por  instalación</t>
  </si>
  <si>
    <t>Ingresos iniciales por instalación</t>
  </si>
  <si>
    <t>Nota:</t>
  </si>
  <si>
    <t>coste equipo o unidad</t>
  </si>
  <si>
    <t>Se meten datos en celdas de fondo amarillo</t>
  </si>
  <si>
    <t>cuota anual</t>
  </si>
  <si>
    <t>Datos de partida</t>
  </si>
  <si>
    <r>
      <rPr>
        <b/>
        <sz val="28"/>
        <color theme="1"/>
        <rFont val="Candara"/>
        <family val="2"/>
      </rPr>
      <t>CALCULADORA ROI</t>
    </r>
    <r>
      <rPr>
        <sz val="12"/>
        <color theme="1"/>
        <rFont val="Candara"/>
        <family val="2"/>
      </rPr>
      <t xml:space="preserve"> Return On Investment </t>
    </r>
  </si>
  <si>
    <t xml:space="preserve">ROI </t>
  </si>
  <si>
    <t xml:space="preserve">Return On Investment </t>
  </si>
  <si>
    <t>Payback</t>
  </si>
  <si>
    <t>retorno de la inversión</t>
  </si>
  <si>
    <t>Año en que recuperamos la inversión</t>
  </si>
  <si>
    <t>A</t>
  </si>
  <si>
    <t>B</t>
  </si>
  <si>
    <t>C</t>
  </si>
  <si>
    <t>D</t>
  </si>
  <si>
    <t>E</t>
  </si>
  <si>
    <t>Gastos de equipo por Instalación en el cliente</t>
  </si>
  <si>
    <t>F</t>
  </si>
  <si>
    <t>arranque instalación</t>
  </si>
  <si>
    <t>mantenimiento anual</t>
  </si>
  <si>
    <t>G</t>
  </si>
  <si>
    <t>H</t>
  </si>
  <si>
    <t xml:space="preserve">I </t>
  </si>
  <si>
    <t>K</t>
  </si>
  <si>
    <t>L</t>
  </si>
  <si>
    <t>M</t>
  </si>
  <si>
    <t>N</t>
  </si>
  <si>
    <t>J</t>
  </si>
  <si>
    <t>O</t>
  </si>
  <si>
    <t xml:space="preserve">Tasa interna de retorno </t>
  </si>
  <si>
    <t>Tasas de Variación y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</si>
</sst>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ndara"/>
      <family val="2"/>
    </font>
    <font>
      <b/>
      <sz val="12"/>
      <color theme="1"/>
      <name val="Candara"/>
      <family val="2"/>
    </font>
    <font>
      <sz val="12"/>
      <color rgb="FFC00000"/>
      <name val="Candara"/>
      <family val="2"/>
    </font>
    <font>
      <b/>
      <sz val="12"/>
      <color rgb="FFC00000"/>
      <name val="Candara"/>
      <family val="2"/>
    </font>
    <font>
      <sz val="12"/>
      <color theme="0"/>
      <name val="Candara"/>
      <family val="2"/>
    </font>
    <font>
      <b/>
      <sz val="20"/>
      <color theme="1"/>
      <name val="Candara"/>
      <family val="2"/>
    </font>
    <font>
      <sz val="12"/>
      <color theme="6" tint="-0.499984740745262"/>
      <name val="Candara"/>
      <family val="2"/>
    </font>
    <font>
      <b/>
      <sz val="28"/>
      <color theme="1"/>
      <name val="Candara"/>
      <family val="2"/>
    </font>
    <font>
      <b/>
      <sz val="12"/>
      <name val="Candara"/>
      <family val="2"/>
    </font>
    <font>
      <sz val="12"/>
      <name val="Candara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/>
    <xf numFmtId="9" fontId="3" fillId="3" borderId="5" xfId="0" applyNumberFormat="1" applyFont="1" applyFill="1" applyBorder="1" applyAlignment="1">
      <alignment horizontal="center" vertical="center"/>
    </xf>
    <xf numFmtId="0" fontId="3" fillId="0" borderId="0" xfId="0" applyFont="1"/>
    <xf numFmtId="164" fontId="3" fillId="4" borderId="30" xfId="1" applyNumberFormat="1" applyFont="1" applyFill="1" applyBorder="1" applyAlignment="1">
      <alignment horizontal="right" vertical="center"/>
    </xf>
    <xf numFmtId="43" fontId="3" fillId="4" borderId="11" xfId="1" applyFont="1" applyFill="1" applyBorder="1" applyAlignment="1">
      <alignment horizontal="left" vertical="center"/>
    </xf>
    <xf numFmtId="164" fontId="3" fillId="4" borderId="11" xfId="1" applyNumberFormat="1" applyFont="1" applyFill="1" applyBorder="1" applyAlignment="1">
      <alignment horizontal="right" vertical="center"/>
    </xf>
    <xf numFmtId="43" fontId="3" fillId="4" borderId="5" xfId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43" fontId="3" fillId="0" borderId="0" xfId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8" xfId="0" applyFont="1" applyBorder="1"/>
    <xf numFmtId="9" fontId="2" fillId="0" borderId="15" xfId="2" applyFont="1" applyBorder="1"/>
    <xf numFmtId="9" fontId="2" fillId="0" borderId="16" xfId="2" applyFont="1" applyBorder="1"/>
    <xf numFmtId="0" fontId="3" fillId="0" borderId="3" xfId="0" applyFont="1" applyBorder="1"/>
    <xf numFmtId="0" fontId="2" fillId="0" borderId="15" xfId="0" applyFont="1" applyBorder="1"/>
    <xf numFmtId="0" fontId="2" fillId="0" borderId="6" xfId="0" applyFont="1" applyBorder="1"/>
    <xf numFmtId="0" fontId="2" fillId="0" borderId="18" xfId="0" applyFont="1" applyBorder="1"/>
    <xf numFmtId="0" fontId="3" fillId="2" borderId="26" xfId="0" applyFont="1" applyFill="1" applyBorder="1"/>
    <xf numFmtId="164" fontId="3" fillId="2" borderId="27" xfId="0" applyNumberFormat="1" applyFont="1" applyFill="1" applyBorder="1"/>
    <xf numFmtId="43" fontId="2" fillId="0" borderId="15" xfId="1" applyNumberFormat="1" applyFont="1" applyBorder="1"/>
    <xf numFmtId="43" fontId="2" fillId="0" borderId="16" xfId="1" applyNumberFormat="1" applyFont="1" applyFill="1" applyBorder="1"/>
    <xf numFmtId="43" fontId="2" fillId="0" borderId="17" xfId="1" applyNumberFormat="1" applyFont="1" applyFill="1" applyBorder="1"/>
    <xf numFmtId="43" fontId="2" fillId="0" borderId="16" xfId="1" applyNumberFormat="1" applyFont="1" applyBorder="1"/>
    <xf numFmtId="43" fontId="2" fillId="0" borderId="17" xfId="1" applyNumberFormat="1" applyFont="1" applyBorder="1"/>
    <xf numFmtId="43" fontId="2" fillId="0" borderId="18" xfId="1" applyFont="1" applyBorder="1"/>
    <xf numFmtId="43" fontId="2" fillId="0" borderId="19" xfId="1" applyFont="1" applyBorder="1"/>
    <xf numFmtId="43" fontId="2" fillId="0" borderId="20" xfId="1" applyFont="1" applyBorder="1"/>
    <xf numFmtId="0" fontId="2" fillId="0" borderId="1" xfId="0" applyFont="1" applyBorder="1"/>
    <xf numFmtId="43" fontId="2" fillId="0" borderId="12" xfId="1" applyFont="1" applyBorder="1"/>
    <xf numFmtId="43" fontId="2" fillId="0" borderId="13" xfId="1" applyFont="1" applyBorder="1"/>
    <xf numFmtId="164" fontId="3" fillId="2" borderId="1" xfId="0" applyNumberFormat="1" applyFont="1" applyFill="1" applyBorder="1"/>
    <xf numFmtId="43" fontId="2" fillId="0" borderId="21" xfId="1" applyFont="1" applyBorder="1"/>
    <xf numFmtId="43" fontId="2" fillId="0" borderId="22" xfId="1" applyFont="1" applyBorder="1"/>
    <xf numFmtId="43" fontId="2" fillId="0" borderId="23" xfId="1" applyFont="1" applyBorder="1"/>
    <xf numFmtId="43" fontId="2" fillId="0" borderId="15" xfId="1" applyFont="1" applyBorder="1"/>
    <xf numFmtId="43" fontId="2" fillId="0" borderId="16" xfId="1" applyFont="1" applyBorder="1"/>
    <xf numFmtId="43" fontId="2" fillId="0" borderId="17" xfId="1" applyFont="1" applyBorder="1"/>
    <xf numFmtId="0" fontId="4" fillId="0" borderId="1" xfId="0" applyFont="1" applyBorder="1"/>
    <xf numFmtId="0" fontId="2" fillId="0" borderId="12" xfId="0" applyFont="1" applyBorder="1"/>
    <xf numFmtId="43" fontId="2" fillId="0" borderId="13" xfId="1" applyNumberFormat="1" applyFont="1" applyBorder="1"/>
    <xf numFmtId="43" fontId="2" fillId="0" borderId="14" xfId="1" applyNumberFormat="1" applyFont="1" applyBorder="1"/>
    <xf numFmtId="0" fontId="4" fillId="0" borderId="10" xfId="0" applyFont="1" applyBorder="1"/>
    <xf numFmtId="0" fontId="2" fillId="0" borderId="22" xfId="0" applyFont="1" applyBorder="1"/>
    <xf numFmtId="0" fontId="2" fillId="0" borderId="23" xfId="0" applyFont="1" applyBorder="1"/>
    <xf numFmtId="0" fontId="4" fillId="0" borderId="8" xfId="0" applyFont="1" applyBorder="1"/>
    <xf numFmtId="43" fontId="2" fillId="0" borderId="16" xfId="0" applyNumberFormat="1" applyFont="1" applyBorder="1"/>
    <xf numFmtId="43" fontId="2" fillId="0" borderId="17" xfId="0" applyNumberFormat="1" applyFont="1" applyBorder="1"/>
    <xf numFmtId="0" fontId="4" fillId="0" borderId="6" xfId="0" applyFont="1" applyBorder="1"/>
    <xf numFmtId="0" fontId="3" fillId="0" borderId="1" xfId="0" applyFont="1" applyFill="1" applyBorder="1"/>
    <xf numFmtId="43" fontId="3" fillId="0" borderId="12" xfId="0" applyNumberFormat="1" applyFont="1" applyFill="1" applyBorder="1"/>
    <xf numFmtId="43" fontId="3" fillId="0" borderId="13" xfId="0" applyNumberFormat="1" applyFont="1" applyFill="1" applyBorder="1"/>
    <xf numFmtId="43" fontId="3" fillId="0" borderId="14" xfId="0" applyNumberFormat="1" applyFont="1" applyFill="1" applyBorder="1"/>
    <xf numFmtId="0" fontId="3" fillId="0" borderId="0" xfId="0" applyFont="1" applyFill="1" applyBorder="1"/>
    <xf numFmtId="43" fontId="3" fillId="0" borderId="0" xfId="0" applyNumberFormat="1" applyFont="1" applyFill="1" applyBorder="1"/>
    <xf numFmtId="43" fontId="2" fillId="0" borderId="0" xfId="0" applyNumberFormat="1" applyFont="1"/>
    <xf numFmtId="43" fontId="2" fillId="0" borderId="0" xfId="1" applyFont="1"/>
    <xf numFmtId="9" fontId="2" fillId="0" borderId="0" xfId="0" applyNumberFormat="1" applyFont="1"/>
    <xf numFmtId="164" fontId="6" fillId="0" borderId="0" xfId="0" applyNumberFormat="1" applyFont="1" applyFill="1" applyBorder="1"/>
    <xf numFmtId="0" fontId="2" fillId="5" borderId="10" xfId="0" applyFont="1" applyFill="1" applyBorder="1"/>
    <xf numFmtId="0" fontId="3" fillId="5" borderId="6" xfId="0" applyFont="1" applyFill="1" applyBorder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9" xfId="0" applyFont="1" applyFill="1" applyBorder="1"/>
    <xf numFmtId="0" fontId="2" fillId="5" borderId="2" xfId="0" applyFont="1" applyFill="1" applyBorder="1"/>
    <xf numFmtId="0" fontId="3" fillId="5" borderId="29" xfId="0" applyFont="1" applyFill="1" applyBorder="1" applyAlignment="1">
      <alignment horizontal="center" vertical="center"/>
    </xf>
    <xf numFmtId="0" fontId="3" fillId="5" borderId="8" xfId="0" applyFont="1" applyFill="1" applyBorder="1"/>
    <xf numFmtId="0" fontId="2" fillId="5" borderId="21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3" fillId="5" borderId="10" xfId="0" applyFont="1" applyFill="1" applyBorder="1"/>
    <xf numFmtId="0" fontId="3" fillId="5" borderId="1" xfId="0" applyFont="1" applyFill="1" applyBorder="1"/>
    <xf numFmtId="43" fontId="3" fillId="5" borderId="12" xfId="1" applyFont="1" applyFill="1" applyBorder="1"/>
    <xf numFmtId="43" fontId="3" fillId="5" borderId="13" xfId="1" applyFont="1" applyFill="1" applyBorder="1"/>
    <xf numFmtId="43" fontId="3" fillId="5" borderId="14" xfId="1" applyFont="1" applyFill="1" applyBorder="1"/>
    <xf numFmtId="0" fontId="5" fillId="5" borderId="1" xfId="0" applyFont="1" applyFill="1" applyBorder="1"/>
    <xf numFmtId="43" fontId="3" fillId="5" borderId="12" xfId="0" applyNumberFormat="1" applyFont="1" applyFill="1" applyBorder="1"/>
    <xf numFmtId="43" fontId="3" fillId="5" borderId="13" xfId="0" applyNumberFormat="1" applyFont="1" applyFill="1" applyBorder="1"/>
    <xf numFmtId="43" fontId="3" fillId="5" borderId="14" xfId="0" applyNumberFormat="1" applyFont="1" applyFill="1" applyBorder="1"/>
    <xf numFmtId="0" fontId="3" fillId="6" borderId="4" xfId="0" applyFont="1" applyFill="1" applyBorder="1"/>
    <xf numFmtId="0" fontId="2" fillId="6" borderId="1" xfId="0" applyFont="1" applyFill="1" applyBorder="1"/>
    <xf numFmtId="164" fontId="3" fillId="6" borderId="1" xfId="1" applyNumberFormat="1" applyFont="1" applyFill="1" applyBorder="1"/>
    <xf numFmtId="0" fontId="3" fillId="7" borderId="24" xfId="0" applyFont="1" applyFill="1" applyBorder="1"/>
    <xf numFmtId="164" fontId="3" fillId="7" borderId="25" xfId="0" applyNumberFormat="1" applyFont="1" applyFill="1" applyBorder="1"/>
    <xf numFmtId="164" fontId="3" fillId="8" borderId="1" xfId="1" applyNumberFormat="1" applyFont="1" applyFill="1" applyBorder="1" applyProtection="1">
      <protection locked="0"/>
    </xf>
    <xf numFmtId="164" fontId="3" fillId="8" borderId="6" xfId="1" applyNumberFormat="1" applyFont="1" applyFill="1" applyBorder="1" applyProtection="1">
      <protection locked="0"/>
    </xf>
    <xf numFmtId="0" fontId="2" fillId="8" borderId="28" xfId="0" applyFont="1" applyFill="1" applyBorder="1" applyProtection="1">
      <protection locked="0"/>
    </xf>
    <xf numFmtId="164" fontId="2" fillId="8" borderId="10" xfId="1" applyNumberFormat="1" applyFont="1" applyFill="1" applyBorder="1" applyProtection="1">
      <protection locked="0"/>
    </xf>
    <xf numFmtId="0" fontId="2" fillId="8" borderId="7" xfId="0" applyFont="1" applyFill="1" applyBorder="1" applyProtection="1">
      <protection locked="0"/>
    </xf>
    <xf numFmtId="164" fontId="2" fillId="8" borderId="8" xfId="1" applyNumberFormat="1" applyFont="1" applyFill="1" applyBorder="1" applyProtection="1">
      <protection locked="0"/>
    </xf>
    <xf numFmtId="0" fontId="2" fillId="8" borderId="3" xfId="0" applyFont="1" applyFill="1" applyBorder="1" applyProtection="1">
      <protection locked="0"/>
    </xf>
    <xf numFmtId="164" fontId="2" fillId="8" borderId="6" xfId="1" applyNumberFormat="1" applyFont="1" applyFill="1" applyBorder="1" applyProtection="1">
      <protection locked="0"/>
    </xf>
    <xf numFmtId="43" fontId="2" fillId="8" borderId="18" xfId="1" applyFont="1" applyFill="1" applyBorder="1" applyProtection="1">
      <protection locked="0"/>
    </xf>
    <xf numFmtId="43" fontId="2" fillId="8" borderId="19" xfId="1" applyFont="1" applyFill="1" applyBorder="1" applyProtection="1">
      <protection locked="0"/>
    </xf>
    <xf numFmtId="43" fontId="2" fillId="8" borderId="20" xfId="1" applyFont="1" applyFill="1" applyBorder="1" applyProtection="1">
      <protection locked="0"/>
    </xf>
    <xf numFmtId="43" fontId="2" fillId="8" borderId="15" xfId="1" applyFont="1" applyFill="1" applyBorder="1" applyProtection="1">
      <protection locked="0"/>
    </xf>
    <xf numFmtId="43" fontId="2" fillId="8" borderId="16" xfId="1" applyFont="1" applyFill="1" applyBorder="1" applyProtection="1">
      <protection locked="0"/>
    </xf>
    <xf numFmtId="43" fontId="2" fillId="8" borderId="17" xfId="1" applyFont="1" applyFill="1" applyBorder="1" applyProtection="1">
      <protection locked="0"/>
    </xf>
    <xf numFmtId="9" fontId="2" fillId="8" borderId="16" xfId="2" applyFont="1" applyFill="1" applyBorder="1" applyProtection="1">
      <protection locked="0"/>
    </xf>
    <xf numFmtId="9" fontId="2" fillId="8" borderId="22" xfId="2" applyFont="1" applyFill="1" applyBorder="1" applyProtection="1">
      <protection locked="0"/>
    </xf>
    <xf numFmtId="9" fontId="2" fillId="8" borderId="23" xfId="2" applyFont="1" applyFill="1" applyBorder="1" applyProtection="1">
      <protection locked="0"/>
    </xf>
    <xf numFmtId="9" fontId="2" fillId="8" borderId="17" xfId="2" applyFont="1" applyFill="1" applyBorder="1" applyProtection="1">
      <protection locked="0"/>
    </xf>
    <xf numFmtId="9" fontId="2" fillId="8" borderId="19" xfId="2" applyFont="1" applyFill="1" applyBorder="1" applyProtection="1">
      <protection locked="0"/>
    </xf>
    <xf numFmtId="9" fontId="2" fillId="8" borderId="20" xfId="2" applyFont="1" applyFill="1" applyBorder="1" applyProtection="1">
      <protection locked="0"/>
    </xf>
    <xf numFmtId="9" fontId="2" fillId="8" borderId="16" xfId="0" applyNumberFormat="1" applyFont="1" applyFill="1" applyBorder="1" applyProtection="1">
      <protection locked="0"/>
    </xf>
    <xf numFmtId="9" fontId="2" fillId="8" borderId="19" xfId="0" applyNumberFormat="1" applyFont="1" applyFill="1" applyBorder="1" applyProtection="1">
      <protection locked="0"/>
    </xf>
    <xf numFmtId="0" fontId="7" fillId="0" borderId="0" xfId="0" applyFont="1"/>
    <xf numFmtId="43" fontId="10" fillId="0" borderId="0" xfId="0" applyNumberFormat="1" applyFont="1" applyFill="1" applyBorder="1"/>
    <xf numFmtId="0" fontId="11" fillId="0" borderId="0" xfId="0" applyFont="1" applyFill="1"/>
    <xf numFmtId="0" fontId="8" fillId="0" borderId="0" xfId="0" applyFont="1" applyFill="1"/>
  </cellXfs>
  <cellStyles count="3">
    <cellStyle name="Millares" xfId="1" builtinId="3"/>
    <cellStyle name="Normal" xfId="0" builtinId="0"/>
    <cellStyle name="Porcentaje" xfId="2" builtinId="5"/>
  </cellStyles>
  <dxfs count="23">
    <dxf>
      <font>
        <color rgb="FFC00000"/>
      </font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fill>
        <patternFill>
          <bgColor rgb="FFC00000"/>
        </patternFill>
      </fill>
    </dxf>
    <dxf>
      <fill>
        <patternFill>
          <bgColor rgb="FF00B050"/>
        </patternFill>
      </fill>
    </dxf>
    <dxf>
      <font>
        <color rgb="FFC0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6"/>
  <sheetViews>
    <sheetView tabSelected="1" zoomScale="70" zoomScaleNormal="70" zoomScalePageLayoutView="10" workbookViewId="0">
      <selection activeCell="F48" sqref="F48"/>
    </sheetView>
  </sheetViews>
  <sheetFormatPr baseColWidth="10" defaultColWidth="9.140625" defaultRowHeight="15.75" x14ac:dyDescent="0.25"/>
  <cols>
    <col min="1" max="1" width="4.5703125" style="16" customWidth="1"/>
    <col min="2" max="2" width="67.85546875" style="1" customWidth="1"/>
    <col min="3" max="3" width="13.28515625" style="1" bestFit="1" customWidth="1"/>
    <col min="4" max="4" width="5.7109375" style="16" customWidth="1"/>
    <col min="5" max="5" width="49" style="1" bestFit="1" customWidth="1"/>
    <col min="6" max="6" width="17.140625" style="1" bestFit="1" customWidth="1"/>
    <col min="7" max="9" width="15.5703125" style="1" bestFit="1" customWidth="1"/>
    <col min="10" max="10" width="14.85546875" style="1" bestFit="1" customWidth="1"/>
    <col min="11" max="11" width="15.85546875" style="1" bestFit="1" customWidth="1"/>
    <col min="12" max="12" width="14.85546875" style="1" bestFit="1" customWidth="1"/>
    <col min="13" max="13" width="13.140625" style="1" customWidth="1"/>
    <col min="14" max="15" width="15.42578125" style="1" bestFit="1" customWidth="1"/>
    <col min="16" max="16" width="13.140625" style="1" bestFit="1" customWidth="1"/>
    <col min="17" max="16384" width="9.140625" style="1"/>
  </cols>
  <sheetData>
    <row r="1" spans="1:16" ht="16.5" thickBot="1" x14ac:dyDescent="0.3"/>
    <row r="2" spans="1:16" ht="51" customHeight="1" thickBot="1" x14ac:dyDescent="0.6">
      <c r="B2" s="1" t="s">
        <v>60</v>
      </c>
      <c r="F2" s="2"/>
      <c r="G2" s="2"/>
      <c r="H2" s="2"/>
      <c r="I2" s="2"/>
      <c r="J2" s="3"/>
      <c r="K2" s="4"/>
      <c r="L2" s="73" t="s">
        <v>11</v>
      </c>
      <c r="M2" s="5">
        <f>HLOOKUP($C$6,IRR,2,FALSE)</f>
        <v>0.64515364535402231</v>
      </c>
    </row>
    <row r="3" spans="1:16" ht="25.5" customHeight="1" thickBot="1" x14ac:dyDescent="0.45">
      <c r="B3" s="114" t="s">
        <v>59</v>
      </c>
      <c r="C3" s="6"/>
      <c r="E3" s="114" t="s">
        <v>85</v>
      </c>
      <c r="F3" s="2"/>
      <c r="G3" s="2"/>
      <c r="H3" s="2"/>
      <c r="I3" s="2"/>
      <c r="J3" s="3"/>
      <c r="K3" s="4"/>
      <c r="L3" s="73" t="s">
        <v>24</v>
      </c>
      <c r="M3" s="7">
        <f>INT(MAX(F41:P41))</f>
        <v>1</v>
      </c>
      <c r="N3" s="8" t="s">
        <v>25</v>
      </c>
      <c r="O3" s="9">
        <f>INT((MAX(F41:P41)-M3)*12)</f>
        <v>4</v>
      </c>
      <c r="P3" s="10" t="s">
        <v>49</v>
      </c>
    </row>
    <row r="4" spans="1:16" ht="12.75" customHeight="1" x14ac:dyDescent="0.25">
      <c r="F4" s="11"/>
      <c r="G4" s="11"/>
      <c r="H4" s="11"/>
      <c r="I4" s="12"/>
      <c r="J4" s="13"/>
      <c r="K4" s="14"/>
      <c r="L4" s="15"/>
      <c r="M4" s="14"/>
      <c r="N4" s="15"/>
    </row>
    <row r="5" spans="1:16" ht="12.75" customHeight="1" thickBot="1" x14ac:dyDescent="0.3">
      <c r="J5" s="16"/>
      <c r="K5" s="16"/>
      <c r="L5" s="16"/>
      <c r="M5" s="16"/>
      <c r="N5" s="16"/>
    </row>
    <row r="6" spans="1:16" ht="16.5" thickBot="1" x14ac:dyDescent="0.3">
      <c r="A6" s="16" t="s">
        <v>66</v>
      </c>
      <c r="B6" s="87" t="s">
        <v>27</v>
      </c>
      <c r="C6" s="92">
        <v>5</v>
      </c>
      <c r="E6" s="65"/>
      <c r="F6" s="70" t="s">
        <v>0</v>
      </c>
      <c r="G6" s="71"/>
      <c r="H6" s="71"/>
      <c r="I6" s="71"/>
      <c r="J6" s="71"/>
      <c r="K6" s="71"/>
      <c r="L6" s="71"/>
      <c r="M6" s="71"/>
      <c r="N6" s="71"/>
      <c r="O6" s="71"/>
      <c r="P6" s="72"/>
    </row>
    <row r="7" spans="1:16" ht="16.5" thickBot="1" x14ac:dyDescent="0.3">
      <c r="E7" s="66" t="s">
        <v>15</v>
      </c>
      <c r="F7" s="67" t="s">
        <v>41</v>
      </c>
      <c r="G7" s="68">
        <v>1</v>
      </c>
      <c r="H7" s="68">
        <v>2</v>
      </c>
      <c r="I7" s="68">
        <v>3</v>
      </c>
      <c r="J7" s="68">
        <v>4</v>
      </c>
      <c r="K7" s="68">
        <v>5</v>
      </c>
      <c r="L7" s="68">
        <v>6</v>
      </c>
      <c r="M7" s="68">
        <v>7</v>
      </c>
      <c r="N7" s="68">
        <v>8</v>
      </c>
      <c r="O7" s="68">
        <v>9</v>
      </c>
      <c r="P7" s="69">
        <v>10</v>
      </c>
    </row>
    <row r="8" spans="1:16" ht="16.5" thickBot="1" x14ac:dyDescent="0.3">
      <c r="A8" s="16" t="s">
        <v>67</v>
      </c>
      <c r="B8" s="87" t="s">
        <v>12</v>
      </c>
      <c r="C8" s="88"/>
      <c r="D8" s="16" t="s">
        <v>82</v>
      </c>
      <c r="E8" s="17" t="s">
        <v>40</v>
      </c>
      <c r="F8" s="18"/>
      <c r="G8" s="19"/>
      <c r="H8" s="106">
        <v>0.05</v>
      </c>
      <c r="I8" s="106">
        <f>H8</f>
        <v>0.05</v>
      </c>
      <c r="J8" s="107">
        <f t="shared" ref="J8:K8" si="0">I8</f>
        <v>0.05</v>
      </c>
      <c r="K8" s="107">
        <f t="shared" si="0"/>
        <v>0.05</v>
      </c>
      <c r="L8" s="107">
        <f t="shared" ref="L8:P8" si="1">K8</f>
        <v>0.05</v>
      </c>
      <c r="M8" s="107">
        <f t="shared" si="1"/>
        <v>0.05</v>
      </c>
      <c r="N8" s="107">
        <f t="shared" si="1"/>
        <v>0.05</v>
      </c>
      <c r="O8" s="107">
        <f t="shared" si="1"/>
        <v>0.05</v>
      </c>
      <c r="P8" s="108">
        <f t="shared" si="1"/>
        <v>0.05</v>
      </c>
    </row>
    <row r="9" spans="1:16" ht="16.5" thickBot="1" x14ac:dyDescent="0.3">
      <c r="B9" s="20" t="s">
        <v>51</v>
      </c>
      <c r="C9" s="93">
        <v>100</v>
      </c>
      <c r="D9" s="16" t="s">
        <v>78</v>
      </c>
      <c r="E9" s="17" t="s">
        <v>39</v>
      </c>
      <c r="F9" s="18"/>
      <c r="G9" s="19"/>
      <c r="H9" s="106">
        <v>0.03</v>
      </c>
      <c r="I9" s="106">
        <f>H9</f>
        <v>0.03</v>
      </c>
      <c r="J9" s="106">
        <f t="shared" ref="J9:K9" si="2">I9</f>
        <v>0.03</v>
      </c>
      <c r="K9" s="106">
        <f t="shared" si="2"/>
        <v>0.03</v>
      </c>
      <c r="L9" s="106">
        <f t="shared" ref="L9:P11" si="3">K9</f>
        <v>0.03</v>
      </c>
      <c r="M9" s="106">
        <f t="shared" si="3"/>
        <v>0.03</v>
      </c>
      <c r="N9" s="106">
        <f t="shared" si="3"/>
        <v>0.03</v>
      </c>
      <c r="O9" s="106">
        <f t="shared" si="3"/>
        <v>0.03</v>
      </c>
      <c r="P9" s="109">
        <f t="shared" si="3"/>
        <v>0.03</v>
      </c>
    </row>
    <row r="10" spans="1:16" ht="16.5" thickBot="1" x14ac:dyDescent="0.3">
      <c r="D10" s="16" t="s">
        <v>79</v>
      </c>
      <c r="E10" s="17" t="s">
        <v>4</v>
      </c>
      <c r="F10" s="21"/>
      <c r="G10" s="112">
        <v>0.1</v>
      </c>
      <c r="H10" s="106">
        <f t="shared" ref="H10:K11" si="4">G10</f>
        <v>0.1</v>
      </c>
      <c r="I10" s="106">
        <f t="shared" si="4"/>
        <v>0.1</v>
      </c>
      <c r="J10" s="106">
        <f t="shared" si="4"/>
        <v>0.1</v>
      </c>
      <c r="K10" s="106">
        <f t="shared" si="4"/>
        <v>0.1</v>
      </c>
      <c r="L10" s="106">
        <f t="shared" si="3"/>
        <v>0.1</v>
      </c>
      <c r="M10" s="106">
        <f t="shared" si="3"/>
        <v>0.1</v>
      </c>
      <c r="N10" s="106">
        <f t="shared" si="3"/>
        <v>0.1</v>
      </c>
      <c r="O10" s="106">
        <f t="shared" si="3"/>
        <v>0.1</v>
      </c>
      <c r="P10" s="109">
        <f t="shared" si="3"/>
        <v>0.1</v>
      </c>
    </row>
    <row r="11" spans="1:16" ht="16.5" thickBot="1" x14ac:dyDescent="0.3">
      <c r="B11" s="87" t="s">
        <v>13</v>
      </c>
      <c r="C11" s="89">
        <f>C12+C17</f>
        <v>15030</v>
      </c>
      <c r="D11" s="16" t="s">
        <v>80</v>
      </c>
      <c r="E11" s="22" t="s">
        <v>3</v>
      </c>
      <c r="F11" s="23"/>
      <c r="G11" s="113">
        <v>0.5</v>
      </c>
      <c r="H11" s="110">
        <f t="shared" si="4"/>
        <v>0.5</v>
      </c>
      <c r="I11" s="110">
        <f t="shared" si="4"/>
        <v>0.5</v>
      </c>
      <c r="J11" s="110">
        <f t="shared" si="4"/>
        <v>0.5</v>
      </c>
      <c r="K11" s="110">
        <f t="shared" si="4"/>
        <v>0.5</v>
      </c>
      <c r="L11" s="110">
        <f t="shared" si="3"/>
        <v>0.5</v>
      </c>
      <c r="M11" s="110">
        <f t="shared" si="3"/>
        <v>0.5</v>
      </c>
      <c r="N11" s="110">
        <f t="shared" si="3"/>
        <v>0.5</v>
      </c>
      <c r="O11" s="110">
        <f t="shared" si="3"/>
        <v>0.5</v>
      </c>
      <c r="P11" s="111">
        <f t="shared" si="3"/>
        <v>0.5</v>
      </c>
    </row>
    <row r="12" spans="1:16" ht="16.5" thickBot="1" x14ac:dyDescent="0.3">
      <c r="B12" s="90" t="s">
        <v>48</v>
      </c>
      <c r="C12" s="91">
        <f>C13*C9</f>
        <v>5000</v>
      </c>
    </row>
    <row r="13" spans="1:16" ht="16.5" thickBot="1" x14ac:dyDescent="0.3">
      <c r="B13" s="24" t="s">
        <v>38</v>
      </c>
      <c r="C13" s="25">
        <f>SUM(C14:C16)</f>
        <v>50</v>
      </c>
      <c r="E13" s="65"/>
      <c r="F13" s="70"/>
      <c r="G13" s="71"/>
      <c r="H13" s="71"/>
      <c r="I13" s="71"/>
      <c r="J13" s="71"/>
      <c r="K13" s="71"/>
      <c r="L13" s="71"/>
      <c r="M13" s="71"/>
      <c r="N13" s="71"/>
      <c r="O13" s="71"/>
      <c r="P13" s="72"/>
    </row>
    <row r="14" spans="1:16" ht="16.5" thickBot="1" x14ac:dyDescent="0.3">
      <c r="A14" s="16" t="s">
        <v>68</v>
      </c>
      <c r="B14" s="94" t="s">
        <v>56</v>
      </c>
      <c r="C14" s="95">
        <v>50</v>
      </c>
      <c r="E14" s="66" t="s">
        <v>12</v>
      </c>
      <c r="F14" s="67" t="s">
        <v>41</v>
      </c>
      <c r="G14" s="68">
        <v>1</v>
      </c>
      <c r="H14" s="68">
        <v>2</v>
      </c>
      <c r="I14" s="68">
        <v>3</v>
      </c>
      <c r="J14" s="68">
        <v>4</v>
      </c>
      <c r="K14" s="68">
        <v>5</v>
      </c>
      <c r="L14" s="68">
        <v>6</v>
      </c>
      <c r="M14" s="68">
        <v>7</v>
      </c>
      <c r="N14" s="68">
        <v>8</v>
      </c>
      <c r="O14" s="68">
        <v>9</v>
      </c>
      <c r="P14" s="69">
        <v>10</v>
      </c>
    </row>
    <row r="15" spans="1:16" x14ac:dyDescent="0.25">
      <c r="B15" s="96" t="s">
        <v>28</v>
      </c>
      <c r="C15" s="97"/>
      <c r="E15" s="17" t="s">
        <v>16</v>
      </c>
      <c r="F15" s="26">
        <f>C9</f>
        <v>100</v>
      </c>
      <c r="G15" s="27">
        <f>INT((1-G10)*F15+0.5)</f>
        <v>90</v>
      </c>
      <c r="H15" s="27">
        <f t="shared" ref="H15:P15" si="5">INT((1-H10)*G15+0.5)</f>
        <v>81</v>
      </c>
      <c r="I15" s="27">
        <f t="shared" si="5"/>
        <v>73</v>
      </c>
      <c r="J15" s="27">
        <f t="shared" si="5"/>
        <v>66</v>
      </c>
      <c r="K15" s="27">
        <f t="shared" si="5"/>
        <v>59</v>
      </c>
      <c r="L15" s="27">
        <f t="shared" si="5"/>
        <v>53</v>
      </c>
      <c r="M15" s="27">
        <f t="shared" si="5"/>
        <v>48</v>
      </c>
      <c r="N15" s="27">
        <f t="shared" si="5"/>
        <v>43</v>
      </c>
      <c r="O15" s="27">
        <f t="shared" si="5"/>
        <v>39</v>
      </c>
      <c r="P15" s="28">
        <f t="shared" si="5"/>
        <v>35</v>
      </c>
    </row>
    <row r="16" spans="1:16" ht="16.5" thickBot="1" x14ac:dyDescent="0.3">
      <c r="B16" s="98" t="s">
        <v>28</v>
      </c>
      <c r="C16" s="97"/>
      <c r="E16" s="17" t="s">
        <v>17</v>
      </c>
      <c r="F16" s="26"/>
      <c r="G16" s="29">
        <f>F15-G15</f>
        <v>10</v>
      </c>
      <c r="H16" s="29">
        <f t="shared" ref="H16:K16" si="6">G15-H15</f>
        <v>9</v>
      </c>
      <c r="I16" s="29">
        <f t="shared" si="6"/>
        <v>8</v>
      </c>
      <c r="J16" s="29">
        <f t="shared" si="6"/>
        <v>7</v>
      </c>
      <c r="K16" s="29">
        <f t="shared" si="6"/>
        <v>7</v>
      </c>
      <c r="L16" s="29">
        <f>K15-L15</f>
        <v>6</v>
      </c>
      <c r="M16" s="29">
        <f t="shared" ref="M16" si="7">L15-M15</f>
        <v>5</v>
      </c>
      <c r="N16" s="29">
        <f t="shared" ref="N16" si="8">M15-N15</f>
        <v>5</v>
      </c>
      <c r="O16" s="29">
        <f t="shared" ref="O16" si="9">N15-O15</f>
        <v>4</v>
      </c>
      <c r="P16" s="30">
        <f t="shared" ref="P16" si="10">O15-P15</f>
        <v>4</v>
      </c>
    </row>
    <row r="17" spans="1:16" ht="16.5" thickBot="1" x14ac:dyDescent="0.3">
      <c r="B17" s="90" t="s">
        <v>33</v>
      </c>
      <c r="C17" s="91">
        <f>C18*$C$9+C22</f>
        <v>10030</v>
      </c>
      <c r="E17" s="22" t="s">
        <v>18</v>
      </c>
      <c r="F17" s="31"/>
      <c r="G17" s="32">
        <f>(F15+G15)/2</f>
        <v>95</v>
      </c>
      <c r="H17" s="32">
        <f t="shared" ref="H17:K17" si="11">(G15+H15)/2</f>
        <v>85.5</v>
      </c>
      <c r="I17" s="32">
        <f t="shared" si="11"/>
        <v>77</v>
      </c>
      <c r="J17" s="32">
        <f t="shared" si="11"/>
        <v>69.5</v>
      </c>
      <c r="K17" s="32">
        <f t="shared" si="11"/>
        <v>62.5</v>
      </c>
      <c r="L17" s="32">
        <f>(K15+L15)/2</f>
        <v>56</v>
      </c>
      <c r="M17" s="32">
        <f t="shared" ref="M17" si="12">(L15+M15)/2</f>
        <v>50.5</v>
      </c>
      <c r="N17" s="32">
        <f t="shared" ref="N17" si="13">(M15+N15)/2</f>
        <v>45.5</v>
      </c>
      <c r="O17" s="32">
        <f t="shared" ref="O17" si="14">(N15+O15)/2</f>
        <v>41</v>
      </c>
      <c r="P17" s="33">
        <f t="shared" ref="P17" si="15">(O15+P15)/2</f>
        <v>37</v>
      </c>
    </row>
    <row r="18" spans="1:16" ht="16.5" thickBot="1" x14ac:dyDescent="0.3">
      <c r="B18" s="24" t="s">
        <v>52</v>
      </c>
      <c r="C18" s="25">
        <f>SUM(C19:C21)</f>
        <v>100</v>
      </c>
    </row>
    <row r="19" spans="1:16" ht="16.5" thickBot="1" x14ac:dyDescent="0.3">
      <c r="A19" s="16" t="s">
        <v>69</v>
      </c>
      <c r="B19" s="94" t="s">
        <v>71</v>
      </c>
      <c r="C19" s="95">
        <v>100</v>
      </c>
      <c r="E19" s="78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2"/>
    </row>
    <row r="20" spans="1:16" ht="16.5" thickBot="1" x14ac:dyDescent="0.3">
      <c r="B20" s="96"/>
      <c r="C20" s="97"/>
      <c r="E20" s="74" t="s">
        <v>2</v>
      </c>
      <c r="F20" s="75" t="s">
        <v>41</v>
      </c>
      <c r="G20" s="76">
        <v>1</v>
      </c>
      <c r="H20" s="76">
        <v>2</v>
      </c>
      <c r="I20" s="76">
        <v>3</v>
      </c>
      <c r="J20" s="76">
        <v>4</v>
      </c>
      <c r="K20" s="76">
        <v>5</v>
      </c>
      <c r="L20" s="76">
        <v>6</v>
      </c>
      <c r="M20" s="76">
        <v>7</v>
      </c>
      <c r="N20" s="76">
        <v>8</v>
      </c>
      <c r="O20" s="76">
        <v>9</v>
      </c>
      <c r="P20" s="77">
        <v>10</v>
      </c>
    </row>
    <row r="21" spans="1:16" ht="16.5" thickBot="1" x14ac:dyDescent="0.3">
      <c r="B21" s="98" t="s">
        <v>28</v>
      </c>
      <c r="C21" s="97"/>
      <c r="E21" s="34" t="s">
        <v>42</v>
      </c>
      <c r="F21" s="35"/>
      <c r="G21" s="36">
        <f>C49</f>
        <v>120</v>
      </c>
      <c r="H21" s="36">
        <f>G21*(1+H8)</f>
        <v>126</v>
      </c>
      <c r="I21" s="36">
        <f t="shared" ref="I21:P21" si="16">H21*(1+I8)</f>
        <v>132.30000000000001</v>
      </c>
      <c r="J21" s="36">
        <f t="shared" si="16"/>
        <v>138.91500000000002</v>
      </c>
      <c r="K21" s="36">
        <f t="shared" si="16"/>
        <v>145.86075000000002</v>
      </c>
      <c r="L21" s="36">
        <f t="shared" si="16"/>
        <v>153.15378750000002</v>
      </c>
      <c r="M21" s="36">
        <f t="shared" si="16"/>
        <v>160.81147687500004</v>
      </c>
      <c r="N21" s="36">
        <f t="shared" si="16"/>
        <v>168.85205071875004</v>
      </c>
      <c r="O21" s="36">
        <f t="shared" si="16"/>
        <v>177.29465325468755</v>
      </c>
      <c r="P21" s="36">
        <f t="shared" si="16"/>
        <v>186.15938591742193</v>
      </c>
    </row>
    <row r="22" spans="1:16" ht="16.5" thickBot="1" x14ac:dyDescent="0.3">
      <c r="B22" s="24" t="s">
        <v>29</v>
      </c>
      <c r="C22" s="37">
        <f>SUM(C23:C25)</f>
        <v>30</v>
      </c>
      <c r="E22" s="17" t="s">
        <v>43</v>
      </c>
      <c r="F22" s="38">
        <f>C37</f>
        <v>0</v>
      </c>
      <c r="G22" s="39"/>
      <c r="H22" s="39"/>
      <c r="I22" s="39"/>
      <c r="J22" s="39"/>
      <c r="K22" s="39"/>
      <c r="L22" s="39"/>
      <c r="M22" s="39"/>
      <c r="N22" s="39"/>
      <c r="O22" s="39"/>
      <c r="P22" s="40"/>
    </row>
    <row r="23" spans="1:16" x14ac:dyDescent="0.25">
      <c r="A23" s="16" t="s">
        <v>70</v>
      </c>
      <c r="B23" s="94" t="s">
        <v>28</v>
      </c>
      <c r="C23" s="95">
        <v>30</v>
      </c>
      <c r="E23" s="17" t="s">
        <v>1</v>
      </c>
      <c r="F23" s="41"/>
      <c r="G23" s="42">
        <f>G17*G21</f>
        <v>11400</v>
      </c>
      <c r="H23" s="42">
        <f t="shared" ref="H23:P23" si="17">H17*H21</f>
        <v>10773</v>
      </c>
      <c r="I23" s="42">
        <f t="shared" si="17"/>
        <v>10187.1</v>
      </c>
      <c r="J23" s="42">
        <f t="shared" si="17"/>
        <v>9654.5925000000007</v>
      </c>
      <c r="K23" s="42">
        <f t="shared" si="17"/>
        <v>9116.2968750000018</v>
      </c>
      <c r="L23" s="42">
        <f t="shared" si="17"/>
        <v>8576.6121000000021</v>
      </c>
      <c r="M23" s="42">
        <f t="shared" si="17"/>
        <v>8120.9795821875023</v>
      </c>
      <c r="N23" s="42">
        <f t="shared" si="17"/>
        <v>7682.768307703127</v>
      </c>
      <c r="O23" s="42">
        <f t="shared" si="17"/>
        <v>7269.0807834421894</v>
      </c>
      <c r="P23" s="43">
        <f t="shared" si="17"/>
        <v>6887.8972789446116</v>
      </c>
    </row>
    <row r="24" spans="1:16" x14ac:dyDescent="0.25">
      <c r="B24" s="96" t="s">
        <v>28</v>
      </c>
      <c r="C24" s="97"/>
      <c r="D24" s="16" t="s">
        <v>81</v>
      </c>
      <c r="E24" s="17" t="s">
        <v>45</v>
      </c>
      <c r="F24" s="103"/>
      <c r="G24" s="104"/>
      <c r="H24" s="104"/>
      <c r="I24" s="104"/>
      <c r="J24" s="104"/>
      <c r="K24" s="104"/>
      <c r="L24" s="104"/>
      <c r="M24" s="104"/>
      <c r="N24" s="104"/>
      <c r="O24" s="104"/>
      <c r="P24" s="105"/>
    </row>
    <row r="25" spans="1:16" ht="16.5" thickBot="1" x14ac:dyDescent="0.3">
      <c r="B25" s="98" t="s">
        <v>28</v>
      </c>
      <c r="C25" s="99"/>
      <c r="E25" s="17" t="s">
        <v>19</v>
      </c>
      <c r="F25" s="41"/>
      <c r="G25" s="42">
        <f>($C$13*G11)*G16</f>
        <v>250</v>
      </c>
      <c r="H25" s="42">
        <f t="shared" ref="H25:P25" si="18">($C$13*H11)*H16</f>
        <v>225</v>
      </c>
      <c r="I25" s="42">
        <f t="shared" si="18"/>
        <v>200</v>
      </c>
      <c r="J25" s="42">
        <f t="shared" si="18"/>
        <v>175</v>
      </c>
      <c r="K25" s="42">
        <f t="shared" si="18"/>
        <v>175</v>
      </c>
      <c r="L25" s="42">
        <f t="shared" si="18"/>
        <v>150</v>
      </c>
      <c r="M25" s="42">
        <f t="shared" si="18"/>
        <v>125</v>
      </c>
      <c r="N25" s="42">
        <f t="shared" si="18"/>
        <v>125</v>
      </c>
      <c r="O25" s="42">
        <f t="shared" si="18"/>
        <v>100</v>
      </c>
      <c r="P25" s="43">
        <f t="shared" si="18"/>
        <v>100</v>
      </c>
    </row>
    <row r="26" spans="1:16" ht="16.5" thickBot="1" x14ac:dyDescent="0.3">
      <c r="E26" s="17" t="s">
        <v>20</v>
      </c>
      <c r="F26" s="41"/>
      <c r="G26" s="42" t="str">
        <f>IF($C$6=G20,G15*G11*$C$13,"")</f>
        <v/>
      </c>
      <c r="H26" s="42" t="str">
        <f t="shared" ref="H26:P26" si="19">IF($C$6=H20,H15*H11*$C$13,"")</f>
        <v/>
      </c>
      <c r="I26" s="42" t="str">
        <f t="shared" si="19"/>
        <v/>
      </c>
      <c r="J26" s="42" t="str">
        <f t="shared" si="19"/>
        <v/>
      </c>
      <c r="K26" s="42">
        <f t="shared" si="19"/>
        <v>1475</v>
      </c>
      <c r="L26" s="42" t="str">
        <f t="shared" si="19"/>
        <v/>
      </c>
      <c r="M26" s="42" t="str">
        <f t="shared" si="19"/>
        <v/>
      </c>
      <c r="N26" s="42" t="str">
        <f t="shared" si="19"/>
        <v/>
      </c>
      <c r="O26" s="42" t="str">
        <f t="shared" si="19"/>
        <v/>
      </c>
      <c r="P26" s="43" t="str">
        <f t="shared" si="19"/>
        <v/>
      </c>
    </row>
    <row r="27" spans="1:16" ht="16.5" thickBot="1" x14ac:dyDescent="0.3">
      <c r="B27" s="87" t="s">
        <v>30</v>
      </c>
      <c r="C27" s="88"/>
      <c r="E27" s="79" t="s">
        <v>5</v>
      </c>
      <c r="F27" s="80">
        <f t="shared" ref="F27:P27" si="20">SUM(F22:F26)</f>
        <v>0</v>
      </c>
      <c r="G27" s="81">
        <f t="shared" si="20"/>
        <v>11650</v>
      </c>
      <c r="H27" s="81">
        <f t="shared" si="20"/>
        <v>10998</v>
      </c>
      <c r="I27" s="81">
        <f t="shared" si="20"/>
        <v>10387.1</v>
      </c>
      <c r="J27" s="81">
        <f t="shared" si="20"/>
        <v>9829.5925000000007</v>
      </c>
      <c r="K27" s="81">
        <f t="shared" si="20"/>
        <v>10766.296875000002</v>
      </c>
      <c r="L27" s="81">
        <f t="shared" si="20"/>
        <v>8726.6121000000021</v>
      </c>
      <c r="M27" s="81">
        <f t="shared" si="20"/>
        <v>8245.9795821875014</v>
      </c>
      <c r="N27" s="81">
        <f t="shared" si="20"/>
        <v>7807.768307703127</v>
      </c>
      <c r="O27" s="81">
        <f t="shared" si="20"/>
        <v>7369.0807834421894</v>
      </c>
      <c r="P27" s="82">
        <f t="shared" si="20"/>
        <v>6987.8972789446116</v>
      </c>
    </row>
    <row r="28" spans="1:16" ht="16.5" thickBot="1" x14ac:dyDescent="0.3">
      <c r="B28" s="24" t="s">
        <v>53</v>
      </c>
      <c r="C28" s="37">
        <f>SUM(C29:C31)</f>
        <v>5</v>
      </c>
    </row>
    <row r="29" spans="1:16" ht="16.5" thickBot="1" x14ac:dyDescent="0.3">
      <c r="A29" s="16" t="s">
        <v>72</v>
      </c>
      <c r="B29" s="94" t="s">
        <v>73</v>
      </c>
      <c r="C29" s="95">
        <v>5</v>
      </c>
      <c r="E29" s="78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2"/>
    </row>
    <row r="30" spans="1:16" ht="16.5" thickBot="1" x14ac:dyDescent="0.3">
      <c r="B30" s="96" t="s">
        <v>28</v>
      </c>
      <c r="C30" s="97"/>
      <c r="E30" s="74" t="s">
        <v>6</v>
      </c>
      <c r="F30" s="75" t="s">
        <v>41</v>
      </c>
      <c r="G30" s="76">
        <v>1</v>
      </c>
      <c r="H30" s="76">
        <v>2</v>
      </c>
      <c r="I30" s="76">
        <v>3</v>
      </c>
      <c r="J30" s="76">
        <v>4</v>
      </c>
      <c r="K30" s="76">
        <v>5</v>
      </c>
      <c r="L30" s="76">
        <v>6</v>
      </c>
      <c r="M30" s="76">
        <v>7</v>
      </c>
      <c r="N30" s="76">
        <v>8</v>
      </c>
      <c r="O30" s="76">
        <v>9</v>
      </c>
      <c r="P30" s="77">
        <v>10</v>
      </c>
    </row>
    <row r="31" spans="1:16" ht="16.5" thickBot="1" x14ac:dyDescent="0.3">
      <c r="B31" s="98" t="s">
        <v>28</v>
      </c>
      <c r="C31" s="97"/>
      <c r="E31" s="44" t="s">
        <v>14</v>
      </c>
      <c r="F31" s="45"/>
      <c r="G31" s="46">
        <f>-C32</f>
        <v>-40</v>
      </c>
      <c r="H31" s="46">
        <f>G31*(1+H9)</f>
        <v>-41.2</v>
      </c>
      <c r="I31" s="46">
        <f t="shared" ref="I31:P31" si="21">H31*(1+I9)</f>
        <v>-42.436000000000007</v>
      </c>
      <c r="J31" s="46">
        <f t="shared" si="21"/>
        <v>-43.709080000000007</v>
      </c>
      <c r="K31" s="46">
        <f t="shared" si="21"/>
        <v>-45.020352400000007</v>
      </c>
      <c r="L31" s="46">
        <f t="shared" si="21"/>
        <v>-46.370962972000008</v>
      </c>
      <c r="M31" s="46">
        <f t="shared" si="21"/>
        <v>-47.762091861160009</v>
      </c>
      <c r="N31" s="46">
        <f t="shared" si="21"/>
        <v>-49.194954616994814</v>
      </c>
      <c r="O31" s="46">
        <f t="shared" si="21"/>
        <v>-50.670803255504659</v>
      </c>
      <c r="P31" s="47">
        <f t="shared" si="21"/>
        <v>-52.190927353169798</v>
      </c>
    </row>
    <row r="32" spans="1:16" ht="16.5" thickBot="1" x14ac:dyDescent="0.3">
      <c r="B32" s="24" t="s">
        <v>31</v>
      </c>
      <c r="C32" s="37">
        <f>SUM(C33:C35)</f>
        <v>40</v>
      </c>
      <c r="E32" s="44" t="s">
        <v>26</v>
      </c>
      <c r="F32" s="45"/>
      <c r="G32" s="46">
        <f>-C28</f>
        <v>-5</v>
      </c>
      <c r="H32" s="46">
        <f>G32*(1+H9)</f>
        <v>-5.15</v>
      </c>
      <c r="I32" s="46">
        <f t="shared" ref="I32:P32" si="22">H32*(1+I9)</f>
        <v>-5.3045000000000009</v>
      </c>
      <c r="J32" s="46">
        <f t="shared" si="22"/>
        <v>-5.4636350000000009</v>
      </c>
      <c r="K32" s="46">
        <f t="shared" si="22"/>
        <v>-5.6275440500000009</v>
      </c>
      <c r="L32" s="46">
        <f t="shared" si="22"/>
        <v>-5.796370371500001</v>
      </c>
      <c r="M32" s="46">
        <f t="shared" si="22"/>
        <v>-5.9702614826450011</v>
      </c>
      <c r="N32" s="46">
        <f t="shared" si="22"/>
        <v>-6.1493693271243517</v>
      </c>
      <c r="O32" s="46">
        <f t="shared" si="22"/>
        <v>-6.3338504069380823</v>
      </c>
      <c r="P32" s="47">
        <f t="shared" si="22"/>
        <v>-6.5238659191462247</v>
      </c>
    </row>
    <row r="33" spans="1:18" x14ac:dyDescent="0.25">
      <c r="A33" s="16" t="s">
        <v>70</v>
      </c>
      <c r="B33" s="94" t="s">
        <v>74</v>
      </c>
      <c r="C33" s="95">
        <v>40</v>
      </c>
      <c r="E33" s="48" t="s">
        <v>8</v>
      </c>
      <c r="F33" s="38">
        <f>-C11</f>
        <v>-15030</v>
      </c>
      <c r="G33" s="49"/>
      <c r="H33" s="49"/>
      <c r="I33" s="49"/>
      <c r="J33" s="49"/>
      <c r="K33" s="49"/>
      <c r="L33" s="49"/>
      <c r="M33" s="49"/>
      <c r="N33" s="49"/>
      <c r="O33" s="49"/>
      <c r="P33" s="50"/>
    </row>
    <row r="34" spans="1:18" x14ac:dyDescent="0.25">
      <c r="B34" s="96" t="s">
        <v>28</v>
      </c>
      <c r="C34" s="97"/>
      <c r="E34" s="51" t="s">
        <v>7</v>
      </c>
      <c r="F34" s="21"/>
      <c r="G34" s="52">
        <f t="shared" ref="G34:P34" si="23">G17*G32+G31</f>
        <v>-515</v>
      </c>
      <c r="H34" s="52">
        <f t="shared" si="23"/>
        <v>-481.52500000000003</v>
      </c>
      <c r="I34" s="52">
        <f t="shared" si="23"/>
        <v>-450.88250000000005</v>
      </c>
      <c r="J34" s="52">
        <f t="shared" si="23"/>
        <v>-423.43171250000012</v>
      </c>
      <c r="K34" s="52">
        <f t="shared" si="23"/>
        <v>-396.74185552500012</v>
      </c>
      <c r="L34" s="52">
        <f t="shared" si="23"/>
        <v>-370.96770377600006</v>
      </c>
      <c r="M34" s="52">
        <f t="shared" si="23"/>
        <v>-349.26029673473255</v>
      </c>
      <c r="N34" s="52">
        <f t="shared" si="23"/>
        <v>-328.99125900115286</v>
      </c>
      <c r="O34" s="52">
        <f t="shared" si="23"/>
        <v>-310.35866993996603</v>
      </c>
      <c r="P34" s="53">
        <f t="shared" si="23"/>
        <v>-293.57396636158012</v>
      </c>
    </row>
    <row r="35" spans="1:18" ht="16.5" thickBot="1" x14ac:dyDescent="0.3">
      <c r="B35" s="98" t="s">
        <v>28</v>
      </c>
      <c r="C35" s="99"/>
      <c r="D35" s="16" t="s">
        <v>83</v>
      </c>
      <c r="E35" s="54" t="s">
        <v>46</v>
      </c>
      <c r="F35" s="100"/>
      <c r="G35" s="101"/>
      <c r="H35" s="101"/>
      <c r="I35" s="101"/>
      <c r="J35" s="101"/>
      <c r="K35" s="101"/>
      <c r="L35" s="101"/>
      <c r="M35" s="101"/>
      <c r="N35" s="101"/>
      <c r="O35" s="101"/>
      <c r="P35" s="102"/>
    </row>
    <row r="36" spans="1:18" ht="16.5" thickBot="1" x14ac:dyDescent="0.3">
      <c r="E36" s="83" t="s">
        <v>9</v>
      </c>
      <c r="F36" s="84">
        <f t="shared" ref="F36:P36" si="24">SUM(F33:F34)</f>
        <v>-15030</v>
      </c>
      <c r="G36" s="85">
        <f t="shared" si="24"/>
        <v>-515</v>
      </c>
      <c r="H36" s="85">
        <f t="shared" si="24"/>
        <v>-481.52500000000003</v>
      </c>
      <c r="I36" s="85">
        <f t="shared" si="24"/>
        <v>-450.88250000000005</v>
      </c>
      <c r="J36" s="85">
        <f t="shared" si="24"/>
        <v>-423.43171250000012</v>
      </c>
      <c r="K36" s="85">
        <f t="shared" si="24"/>
        <v>-396.74185552500012</v>
      </c>
      <c r="L36" s="85">
        <f t="shared" si="24"/>
        <v>-370.96770377600006</v>
      </c>
      <c r="M36" s="85">
        <f t="shared" si="24"/>
        <v>-349.26029673473255</v>
      </c>
      <c r="N36" s="85">
        <f t="shared" si="24"/>
        <v>-328.99125900115286</v>
      </c>
      <c r="O36" s="85">
        <f t="shared" si="24"/>
        <v>-310.35866993996603</v>
      </c>
      <c r="P36" s="86">
        <f t="shared" si="24"/>
        <v>-293.57396636158012</v>
      </c>
    </row>
    <row r="37" spans="1:18" ht="16.5" thickBot="1" x14ac:dyDescent="0.3">
      <c r="B37" s="87" t="s">
        <v>32</v>
      </c>
      <c r="C37" s="89">
        <f>C38+C43</f>
        <v>0</v>
      </c>
    </row>
    <row r="38" spans="1:18" ht="16.5" thickBot="1" x14ac:dyDescent="0.3">
      <c r="B38" s="90" t="s">
        <v>34</v>
      </c>
      <c r="C38" s="91">
        <f>C39*C35</f>
        <v>0</v>
      </c>
      <c r="E38" s="78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/>
    </row>
    <row r="39" spans="1:18" ht="16.5" thickBot="1" x14ac:dyDescent="0.3">
      <c r="B39" s="24" t="s">
        <v>54</v>
      </c>
      <c r="C39" s="25">
        <f>SUM(C40:C42)</f>
        <v>20</v>
      </c>
      <c r="E39" s="74" t="s">
        <v>21</v>
      </c>
      <c r="F39" s="75" t="s">
        <v>41</v>
      </c>
      <c r="G39" s="76">
        <v>1</v>
      </c>
      <c r="H39" s="76">
        <v>2</v>
      </c>
      <c r="I39" s="76">
        <v>3</v>
      </c>
      <c r="J39" s="76">
        <v>4</v>
      </c>
      <c r="K39" s="76">
        <v>5</v>
      </c>
      <c r="L39" s="76">
        <v>6</v>
      </c>
      <c r="M39" s="76">
        <v>7</v>
      </c>
      <c r="N39" s="76">
        <v>8</v>
      </c>
      <c r="O39" s="76">
        <v>9</v>
      </c>
      <c r="P39" s="77">
        <v>10</v>
      </c>
    </row>
    <row r="40" spans="1:18" ht="16.5" thickBot="1" x14ac:dyDescent="0.3">
      <c r="A40" s="16" t="s">
        <v>75</v>
      </c>
      <c r="B40" s="94" t="s">
        <v>35</v>
      </c>
      <c r="C40" s="95">
        <v>20</v>
      </c>
      <c r="E40" s="55" t="s">
        <v>10</v>
      </c>
      <c r="F40" s="56">
        <f>F27+F36</f>
        <v>-15030</v>
      </c>
      <c r="G40" s="57">
        <f>G27+G36</f>
        <v>11135</v>
      </c>
      <c r="H40" s="57">
        <f t="shared" ref="H40:P40" si="25">H27+H36</f>
        <v>10516.475</v>
      </c>
      <c r="I40" s="57">
        <f t="shared" si="25"/>
        <v>9936.2175000000007</v>
      </c>
      <c r="J40" s="57">
        <f t="shared" si="25"/>
        <v>9406.1607875000009</v>
      </c>
      <c r="K40" s="57">
        <f t="shared" si="25"/>
        <v>10369.555019475001</v>
      </c>
      <c r="L40" s="57">
        <f t="shared" si="25"/>
        <v>8355.6443962240028</v>
      </c>
      <c r="M40" s="57">
        <f t="shared" si="25"/>
        <v>7896.7192854527684</v>
      </c>
      <c r="N40" s="57">
        <f t="shared" si="25"/>
        <v>7478.7770487019743</v>
      </c>
      <c r="O40" s="57">
        <f t="shared" si="25"/>
        <v>7058.7221135022237</v>
      </c>
      <c r="P40" s="58">
        <f t="shared" si="25"/>
        <v>6694.3233125830311</v>
      </c>
    </row>
    <row r="41" spans="1:18" ht="16.5" thickBot="1" x14ac:dyDescent="0.3">
      <c r="B41" s="96" t="s">
        <v>28</v>
      </c>
      <c r="C41" s="97"/>
      <c r="E41" s="55" t="s">
        <v>23</v>
      </c>
      <c r="F41" s="56">
        <f>IF(F60&gt;0,0,IF(G60&gt;0,(F39+(G40-SUM($F$40:G40))/G40),0))</f>
        <v>0</v>
      </c>
      <c r="G41" s="57">
        <f>IF(G60&gt;0,0,IF(H60&gt;0,(G39+(H40-SUM($F$40:H40))/H40),0))</f>
        <v>1.3703712508231132</v>
      </c>
      <c r="H41" s="57">
        <f>IF(H60&gt;0,0,IF(I60&gt;0,(H39+(I40-SUM($F$40:I40))/I40),0))</f>
        <v>0</v>
      </c>
      <c r="I41" s="57">
        <f>IF(I60&gt;0,0,IF(J60&gt;0,(I39+(J40-SUM($F$40:J40))/J40),0))</f>
        <v>0</v>
      </c>
      <c r="J41" s="57">
        <f>IF(J60&gt;0,0,IF(K60&gt;0,(J39+(K40-SUM($F$40:K40))/K40),0))</f>
        <v>0</v>
      </c>
      <c r="K41" s="57">
        <f>IF(K60&gt;0,0,IF(L60&gt;0,(K39+(L40-SUM($F$40:L40))/L40),0))</f>
        <v>0</v>
      </c>
      <c r="L41" s="57">
        <f>IF(L60&gt;0,0,IF(M60&gt;0,(L39+(M40-SUM($F$40:M40))/M40),0))</f>
        <v>0</v>
      </c>
      <c r="M41" s="57">
        <f>IF(M60&gt;0,0,IF(N60&gt;0,(M39+(N40-SUM($F$40:N40))/N40),0))</f>
        <v>0</v>
      </c>
      <c r="N41" s="57">
        <f>IF(N60&gt;0,0,IF(O60&gt;0,(N39+(O40-SUM($F$40:O40))/O40),0))</f>
        <v>0</v>
      </c>
      <c r="O41" s="57">
        <f>IF(O60&gt;0,0,IF(P60&gt;0,(O39+(P40-SUM($F$40:P40))/P40),0))</f>
        <v>0</v>
      </c>
      <c r="P41" s="58">
        <f>IF(P60&gt;0,0,IF(Q42&gt;0,(P39+(Q40-SUM($F$40:Q40))/Q40),0))</f>
        <v>0</v>
      </c>
    </row>
    <row r="42" spans="1:18" ht="16.5" thickBot="1" x14ac:dyDescent="0.3">
      <c r="B42" s="98" t="s">
        <v>28</v>
      </c>
      <c r="C42" s="97"/>
      <c r="E42" s="59"/>
      <c r="F42" s="115"/>
      <c r="G42" s="115"/>
      <c r="H42" s="115"/>
      <c r="I42" s="115"/>
      <c r="J42" s="115"/>
      <c r="K42" s="115"/>
      <c r="L42" s="115"/>
      <c r="M42" s="115"/>
      <c r="N42" s="115"/>
      <c r="O42" s="115"/>
      <c r="P42" s="115"/>
      <c r="Q42" s="116"/>
      <c r="R42" s="116"/>
    </row>
    <row r="43" spans="1:18" ht="16.5" thickBot="1" x14ac:dyDescent="0.3">
      <c r="B43" s="90" t="s">
        <v>36</v>
      </c>
      <c r="C43" s="91">
        <f>SUM(C44:C46)</f>
        <v>0</v>
      </c>
      <c r="E43" s="59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6"/>
      <c r="R43" s="116"/>
    </row>
    <row r="44" spans="1:18" x14ac:dyDescent="0.25">
      <c r="A44" s="16" t="s">
        <v>76</v>
      </c>
      <c r="B44" s="94"/>
      <c r="C44" s="95"/>
      <c r="E44" s="59" t="s">
        <v>55</v>
      </c>
      <c r="F44" s="115"/>
      <c r="G44" s="115"/>
      <c r="H44" s="115" t="s">
        <v>61</v>
      </c>
      <c r="I44" s="115" t="s">
        <v>62</v>
      </c>
      <c r="J44" s="115"/>
      <c r="K44" s="115" t="s">
        <v>64</v>
      </c>
      <c r="L44" s="115"/>
      <c r="M44" s="115"/>
      <c r="N44" s="115"/>
      <c r="O44" s="115"/>
      <c r="P44" s="115"/>
      <c r="Q44" s="116"/>
      <c r="R44" s="116"/>
    </row>
    <row r="45" spans="1:18" x14ac:dyDescent="0.25">
      <c r="B45" s="96"/>
      <c r="C45" s="97"/>
      <c r="E45" s="59" t="s">
        <v>57</v>
      </c>
      <c r="F45" s="115"/>
      <c r="G45" s="115"/>
      <c r="H45" s="115" t="s">
        <v>63</v>
      </c>
      <c r="I45" s="115"/>
      <c r="J45" s="115"/>
      <c r="K45" s="115" t="s">
        <v>65</v>
      </c>
      <c r="L45" s="115"/>
      <c r="M45" s="115"/>
      <c r="N45" s="115"/>
      <c r="O45" s="115"/>
      <c r="P45" s="115"/>
      <c r="Q45" s="116"/>
      <c r="R45" s="116"/>
    </row>
    <row r="46" spans="1:18" ht="16.5" thickBot="1" x14ac:dyDescent="0.3">
      <c r="B46" s="98" t="s">
        <v>28</v>
      </c>
      <c r="C46" s="99"/>
      <c r="E46" s="59"/>
      <c r="F46" s="115"/>
      <c r="G46" s="115"/>
      <c r="H46" s="115" t="s">
        <v>11</v>
      </c>
      <c r="I46" s="115"/>
      <c r="J46" s="115"/>
      <c r="K46" s="115" t="s">
        <v>84</v>
      </c>
      <c r="L46" s="115"/>
      <c r="M46" s="115"/>
      <c r="N46" s="115"/>
      <c r="O46" s="115"/>
      <c r="P46" s="115"/>
      <c r="Q46" s="116"/>
      <c r="R46" s="116"/>
    </row>
    <row r="47" spans="1:18" ht="16.5" thickBot="1" x14ac:dyDescent="0.3">
      <c r="E47" s="59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115"/>
      <c r="Q47" s="116"/>
      <c r="R47" s="116"/>
    </row>
    <row r="48" spans="1:18" ht="16.5" thickBot="1" x14ac:dyDescent="0.3">
      <c r="B48" s="87" t="s">
        <v>37</v>
      </c>
      <c r="C48" s="89"/>
      <c r="E48" s="59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115"/>
      <c r="Q48" s="116"/>
      <c r="R48" s="116"/>
    </row>
    <row r="49" spans="1:18" ht="16.5" thickBot="1" x14ac:dyDescent="0.3">
      <c r="B49" s="24" t="s">
        <v>44</v>
      </c>
      <c r="C49" s="25">
        <f>SUM(C50:C52)</f>
        <v>120</v>
      </c>
      <c r="E49" s="59"/>
      <c r="F49" s="115"/>
      <c r="G49" s="115"/>
      <c r="H49" s="115"/>
      <c r="I49" s="115"/>
      <c r="J49" s="115"/>
      <c r="K49" s="115"/>
      <c r="L49" s="115"/>
      <c r="M49" s="115"/>
      <c r="N49" s="115"/>
      <c r="O49" s="115"/>
      <c r="P49" s="115"/>
      <c r="Q49" s="116"/>
      <c r="R49" s="116"/>
    </row>
    <row r="50" spans="1:18" x14ac:dyDescent="0.25">
      <c r="A50" s="16" t="s">
        <v>77</v>
      </c>
      <c r="B50" s="94" t="s">
        <v>58</v>
      </c>
      <c r="C50" s="95">
        <v>120</v>
      </c>
      <c r="E50" s="59"/>
      <c r="F50" s="115"/>
      <c r="G50" s="115"/>
      <c r="H50" s="115"/>
      <c r="I50" s="115"/>
      <c r="J50" s="115"/>
      <c r="K50" s="115"/>
      <c r="L50" s="115"/>
      <c r="M50" s="115"/>
      <c r="N50" s="115"/>
      <c r="O50" s="115"/>
      <c r="P50" s="115"/>
      <c r="Q50" s="116"/>
      <c r="R50" s="116"/>
    </row>
    <row r="51" spans="1:18" x14ac:dyDescent="0.25">
      <c r="B51" s="96" t="s">
        <v>28</v>
      </c>
      <c r="C51" s="97"/>
      <c r="E51" s="59"/>
      <c r="F51" s="115"/>
      <c r="G51" s="115"/>
      <c r="H51" s="115"/>
      <c r="I51" s="115"/>
      <c r="J51" s="115"/>
      <c r="K51" s="115"/>
      <c r="L51" s="115"/>
      <c r="M51" s="115"/>
      <c r="N51" s="115"/>
      <c r="O51" s="115"/>
      <c r="P51" s="115"/>
      <c r="Q51" s="116"/>
      <c r="R51" s="116"/>
    </row>
    <row r="52" spans="1:18" ht="16.5" thickBot="1" x14ac:dyDescent="0.3">
      <c r="B52" s="98" t="s">
        <v>28</v>
      </c>
      <c r="C52" s="99"/>
      <c r="E52" s="59"/>
      <c r="F52" s="115"/>
      <c r="G52" s="115"/>
      <c r="H52" s="115"/>
      <c r="I52" s="115"/>
      <c r="J52" s="115"/>
      <c r="K52" s="115"/>
      <c r="L52" s="115"/>
      <c r="M52" s="115"/>
      <c r="N52" s="115"/>
      <c r="O52" s="115"/>
      <c r="P52" s="115"/>
      <c r="Q52" s="116"/>
      <c r="R52" s="116"/>
    </row>
    <row r="53" spans="1:18" x14ac:dyDescent="0.25">
      <c r="E53" s="59"/>
      <c r="F53" s="115"/>
      <c r="G53" s="115"/>
      <c r="H53" s="115"/>
      <c r="I53" s="115"/>
      <c r="J53" s="115"/>
      <c r="K53" s="115"/>
      <c r="L53" s="115"/>
      <c r="M53" s="115"/>
      <c r="N53" s="115"/>
      <c r="O53" s="115"/>
      <c r="P53" s="115"/>
      <c r="Q53" s="116"/>
      <c r="R53" s="116"/>
    </row>
    <row r="54" spans="1:18" x14ac:dyDescent="0.25">
      <c r="E54" s="59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115"/>
      <c r="Q54" s="116"/>
      <c r="R54" s="116"/>
    </row>
    <row r="55" spans="1:18" x14ac:dyDescent="0.25">
      <c r="E55" s="59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115"/>
      <c r="Q55" s="116"/>
      <c r="R55" s="116"/>
    </row>
    <row r="56" spans="1:18" x14ac:dyDescent="0.25">
      <c r="A56" s="117"/>
      <c r="E56" s="59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</row>
    <row r="57" spans="1:18" x14ac:dyDescent="0.25">
      <c r="E57" s="59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</row>
    <row r="58" spans="1:18" x14ac:dyDescent="0.25">
      <c r="E58" s="59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</row>
    <row r="59" spans="1:18" x14ac:dyDescent="0.25">
      <c r="E59" s="59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</row>
    <row r="60" spans="1:18" hidden="1" x14ac:dyDescent="0.25">
      <c r="E60" s="61" t="s">
        <v>22</v>
      </c>
      <c r="F60" s="62"/>
      <c r="G60" s="62">
        <f>IF(SUM($G$40:G40)&lt;ABS($F$40),0,1)</f>
        <v>0</v>
      </c>
      <c r="H60" s="62">
        <f>IF(SUM($G$40:H40)&lt;ABS($F$40),0,1)</f>
        <v>1</v>
      </c>
      <c r="I60" s="62">
        <f>IF(SUM($G$40:I40)&lt;ABS($F$40),0,1)</f>
        <v>1</v>
      </c>
      <c r="J60" s="62">
        <f>IF(SUM($G$40:J40)&lt;ABS($F$40),0,1)</f>
        <v>1</v>
      </c>
      <c r="K60" s="62">
        <f>IF(SUM($G$40:K40)&lt;ABS($F$40),0,1)</f>
        <v>1</v>
      </c>
      <c r="L60" s="62">
        <f>IF(SUM($G$40:L40)&lt;ABS($F$40),0,1)</f>
        <v>1</v>
      </c>
      <c r="M60" s="62">
        <f>IF(SUM($G$40:M40)&lt;ABS($F$40),0,1)</f>
        <v>1</v>
      </c>
      <c r="N60" s="62">
        <f>IF(SUM($G$40:N40)&lt;ABS($F$40),0,1)</f>
        <v>1</v>
      </c>
      <c r="O60" s="62">
        <f>IF(SUM($G$40:O40)&lt;ABS($F$40),0,1)</f>
        <v>1</v>
      </c>
      <c r="P60" s="62">
        <f>IF(SUM($G$40:P40)&lt;ABS($F$40),0,1)</f>
        <v>1</v>
      </c>
    </row>
    <row r="61" spans="1:18" hidden="1" x14ac:dyDescent="0.25"/>
    <row r="62" spans="1:18" hidden="1" x14ac:dyDescent="0.25">
      <c r="G62" s="1">
        <v>1</v>
      </c>
      <c r="H62" s="1">
        <v>2</v>
      </c>
      <c r="I62" s="1">
        <v>3</v>
      </c>
      <c r="J62" s="1">
        <v>4</v>
      </c>
      <c r="K62" s="1">
        <v>5</v>
      </c>
      <c r="L62" s="1">
        <v>6</v>
      </c>
      <c r="M62" s="1">
        <v>7</v>
      </c>
      <c r="N62" s="1">
        <v>8</v>
      </c>
      <c r="O62" s="1">
        <v>9</v>
      </c>
      <c r="P62" s="1">
        <v>10</v>
      </c>
    </row>
    <row r="63" spans="1:18" hidden="1" x14ac:dyDescent="0.25">
      <c r="E63" s="1" t="s">
        <v>47</v>
      </c>
      <c r="G63" s="63">
        <f>IRR($F$40:G40)</f>
        <v>-0.259148369926813</v>
      </c>
      <c r="H63" s="63">
        <f>IRR($F$40:H40)</f>
        <v>0.28525597408685832</v>
      </c>
      <c r="I63" s="63">
        <f>IRR($F$40:I40)</f>
        <v>0.50066754968910665</v>
      </c>
      <c r="J63" s="63">
        <f>IRR($F$40:J40)</f>
        <v>0.59427363075748696</v>
      </c>
      <c r="K63" s="63">
        <f>IRR($F$40:K40)</f>
        <v>0.64515364535402231</v>
      </c>
      <c r="L63" s="63">
        <f>IRR($F$40:L40)</f>
        <v>0.66658161372579006</v>
      </c>
      <c r="M63" s="63">
        <f>IRR($F$40:M40)</f>
        <v>0.67773895985621979</v>
      </c>
      <c r="N63" s="63">
        <f>IRR($F$40:N40)</f>
        <v>0.68370646978727634</v>
      </c>
      <c r="O63" s="63">
        <f>IRR($F$40:O40)</f>
        <v>0.68693980950272882</v>
      </c>
      <c r="P63" s="63">
        <f>IRR($F$40:P40)</f>
        <v>0.68871917607280064</v>
      </c>
    </row>
    <row r="64" spans="1:18" hidden="1" x14ac:dyDescent="0.25"/>
    <row r="65" spans="5:16" hidden="1" x14ac:dyDescent="0.25">
      <c r="E65" s="1" t="s">
        <v>50</v>
      </c>
      <c r="G65" s="64">
        <f t="shared" ref="G65:P65" si="26">+$C$6-G7</f>
        <v>4</v>
      </c>
      <c r="H65" s="64">
        <f t="shared" si="26"/>
        <v>3</v>
      </c>
      <c r="I65" s="64">
        <f t="shared" si="26"/>
        <v>2</v>
      </c>
      <c r="J65" s="64">
        <f t="shared" si="26"/>
        <v>1</v>
      </c>
      <c r="K65" s="64">
        <f t="shared" si="26"/>
        <v>0</v>
      </c>
      <c r="L65" s="64">
        <f t="shared" si="26"/>
        <v>-1</v>
      </c>
      <c r="M65" s="64">
        <f t="shared" si="26"/>
        <v>-2</v>
      </c>
      <c r="N65" s="64">
        <f t="shared" si="26"/>
        <v>-3</v>
      </c>
      <c r="O65" s="64">
        <f t="shared" si="26"/>
        <v>-4</v>
      </c>
      <c r="P65" s="64">
        <f t="shared" si="26"/>
        <v>-5</v>
      </c>
    </row>
    <row r="70" spans="5:16" s="16" customFormat="1" x14ac:dyDescent="0.25"/>
    <row r="71" spans="5:16" s="16" customFormat="1" x14ac:dyDescent="0.25"/>
    <row r="72" spans="5:16" s="16" customFormat="1" x14ac:dyDescent="0.25"/>
    <row r="73" spans="5:16" s="16" customFormat="1" x14ac:dyDescent="0.25"/>
    <row r="74" spans="5:16" s="16" customFormat="1" x14ac:dyDescent="0.25"/>
    <row r="75" spans="5:16" s="16" customFormat="1" x14ac:dyDescent="0.25"/>
    <row r="76" spans="5:16" s="16" customFormat="1" x14ac:dyDescent="0.25"/>
    <row r="77" spans="5:16" s="16" customFormat="1" x14ac:dyDescent="0.25"/>
    <row r="78" spans="5:16" s="16" customFormat="1" x14ac:dyDescent="0.25"/>
    <row r="79" spans="5:16" s="16" customFormat="1" x14ac:dyDescent="0.25"/>
    <row r="80" spans="5:16" s="16" customFormat="1" x14ac:dyDescent="0.25"/>
    <row r="81" s="16" customFormat="1" x14ac:dyDescent="0.25"/>
    <row r="82" s="16" customFormat="1" x14ac:dyDescent="0.25"/>
    <row r="83" s="16" customFormat="1" x14ac:dyDescent="0.25"/>
    <row r="84" s="16" customFormat="1" x14ac:dyDescent="0.25"/>
    <row r="85" s="16" customFormat="1" x14ac:dyDescent="0.25"/>
    <row r="86" s="16" customFormat="1" x14ac:dyDescent="0.25"/>
    <row r="87" s="16" customFormat="1" x14ac:dyDescent="0.25"/>
    <row r="88" s="16" customFormat="1" x14ac:dyDescent="0.25"/>
    <row r="89" s="16" customFormat="1" x14ac:dyDescent="0.25"/>
    <row r="90" s="16" customFormat="1" x14ac:dyDescent="0.25"/>
    <row r="91" s="16" customFormat="1" x14ac:dyDescent="0.25"/>
    <row r="92" s="16" customFormat="1" x14ac:dyDescent="0.25"/>
    <row r="93" s="16" customFormat="1" x14ac:dyDescent="0.25"/>
    <row r="94" s="16" customFormat="1" x14ac:dyDescent="0.25"/>
    <row r="95" s="16" customFormat="1" x14ac:dyDescent="0.25"/>
    <row r="96" s="16" customFormat="1" x14ac:dyDescent="0.25"/>
    <row r="97" s="16" customFormat="1" x14ac:dyDescent="0.25"/>
    <row r="98" s="16" customFormat="1" x14ac:dyDescent="0.25"/>
    <row r="99" s="16" customFormat="1" x14ac:dyDescent="0.25"/>
    <row r="100" s="16" customFormat="1" x14ac:dyDescent="0.25"/>
    <row r="101" s="16" customFormat="1" x14ac:dyDescent="0.25"/>
    <row r="102" s="16" customFormat="1" x14ac:dyDescent="0.25"/>
    <row r="103" s="16" customFormat="1" x14ac:dyDescent="0.25"/>
    <row r="104" s="16" customFormat="1" x14ac:dyDescent="0.25"/>
    <row r="105" s="16" customFormat="1" x14ac:dyDescent="0.25"/>
    <row r="106" s="16" customFormat="1" x14ac:dyDescent="0.25"/>
    <row r="107" s="16" customFormat="1" x14ac:dyDescent="0.25"/>
    <row r="108" s="16" customFormat="1" x14ac:dyDescent="0.25"/>
    <row r="109" s="16" customFormat="1" x14ac:dyDescent="0.25"/>
    <row r="110" s="16" customFormat="1" x14ac:dyDescent="0.25"/>
    <row r="111" s="16" customFormat="1" x14ac:dyDescent="0.25"/>
    <row r="112" s="16" customFormat="1" x14ac:dyDescent="0.25"/>
    <row r="113" s="16" customFormat="1" x14ac:dyDescent="0.25"/>
    <row r="114" s="16" customFormat="1" x14ac:dyDescent="0.25"/>
    <row r="115" s="16" customFormat="1" x14ac:dyDescent="0.25"/>
    <row r="116" s="16" customFormat="1" x14ac:dyDescent="0.25"/>
  </sheetData>
  <sheetProtection password="914F" sheet="1" objects="1" scenarios="1"/>
  <conditionalFormatting sqref="L2:L3 M2:P2 F2 I21:P21 J21:P23 H23:P26 J12:P13 F6:F24 F65 G21:I24 J15:P19 G29:P29 G19:P19 K31:P38 G12:I19 F64:P64 F66:P1048576 B2:C25 A1:A1048576 D1:D1048576 B27:C1048576 Q1:XFD1048576 F5:I5 E4:E28 F25:P28 E62:P62 E64:E1048576 E31:J60 K40:P60 O4:P5">
    <cfRule type="cellIs" dxfId="22" priority="232" operator="lessThan">
      <formula>0</formula>
    </cfRule>
  </conditionalFormatting>
  <conditionalFormatting sqref="M2">
    <cfRule type="cellIs" dxfId="21" priority="4" operator="greaterThan">
      <formula>0</formula>
    </cfRule>
  </conditionalFormatting>
  <conditionalFormatting sqref="M3:P3">
    <cfRule type="expression" dxfId="20" priority="2">
      <formula>$M$3+1&gt;$C$6</formula>
    </cfRule>
  </conditionalFormatting>
  <conditionalFormatting sqref="P12:P13 P21:P29 P15:P19 P62 P31:P38 P40:P60 P64 P66:P88">
    <cfRule type="expression" dxfId="19" priority="83">
      <formula>$P$65&lt;0</formula>
    </cfRule>
  </conditionalFormatting>
  <conditionalFormatting sqref="O12:O13 O21:O29 O15:O19 O62 O31:O38 O40:O60 O64 O66:O88">
    <cfRule type="expression" dxfId="18" priority="171">
      <formula>$O$65&lt;0</formula>
    </cfRule>
  </conditionalFormatting>
  <conditionalFormatting sqref="N12:N13 N21:N29 N15:N19 N62 N31:N38 N40:N60 N64 N66:N88">
    <cfRule type="expression" dxfId="17" priority="179">
      <formula>$N$65&lt;0</formula>
    </cfRule>
  </conditionalFormatting>
  <conditionalFormatting sqref="M12:M13 M21:M29 M15:M19 M62 M31:M38 M40:M60 M64 M66:M88">
    <cfRule type="expression" dxfId="16" priority="187">
      <formula>$M$65&lt;0</formula>
    </cfRule>
  </conditionalFormatting>
  <conditionalFormatting sqref="L12:L13 L21:L29 L15:L19 L62 L31:L38 L40:L60 L64 L66:L88">
    <cfRule type="expression" dxfId="15" priority="195">
      <formula>$L$65&lt;0</formula>
    </cfRule>
  </conditionalFormatting>
  <conditionalFormatting sqref="K12:K13 K21:K29 K15:K19 K62 K31:K38 K40:K60 K64 K66:K88">
    <cfRule type="expression" dxfId="14" priority="203">
      <formula>$K$65&lt;0</formula>
    </cfRule>
  </conditionalFormatting>
  <conditionalFormatting sqref="J12:J13 J31:J60 J15:J19 J62 J21:J29 J64 J66:J88">
    <cfRule type="expression" dxfId="13" priority="211">
      <formula>$J$65&lt;0</formula>
    </cfRule>
  </conditionalFormatting>
  <conditionalFormatting sqref="I21:I29 I31:I60 I62 I12:I19 I64 I66:I88">
    <cfRule type="expression" dxfId="12" priority="219">
      <formula>$I$65&lt;0</formula>
    </cfRule>
  </conditionalFormatting>
  <conditionalFormatting sqref="H21:H29 H31:H60 H62 H12:H19 H64 H66:H88">
    <cfRule type="expression" dxfId="11" priority="226">
      <formula>$H$65&lt;0</formula>
    </cfRule>
  </conditionalFormatting>
  <conditionalFormatting sqref="G6 G13 G19 G29 G38">
    <cfRule type="expression" dxfId="10" priority="238">
      <formula>$G$65+1&gt;0</formula>
    </cfRule>
  </conditionalFormatting>
  <conditionalFormatting sqref="H6 H13 H19 H29 H38">
    <cfRule type="expression" dxfId="9" priority="243">
      <formula>$H$65+1&gt;0</formula>
    </cfRule>
  </conditionalFormatting>
  <conditionalFormatting sqref="I6 I13 I19 I29 I38">
    <cfRule type="expression" dxfId="8" priority="248">
      <formula>$I$65+1&gt;0</formula>
    </cfRule>
  </conditionalFormatting>
  <conditionalFormatting sqref="J6 J13 J19 J29 J38">
    <cfRule type="expression" dxfId="7" priority="253">
      <formula>$J$65+1&gt;0</formula>
    </cfRule>
  </conditionalFormatting>
  <conditionalFormatting sqref="K6 K13 K19 K29 K38">
    <cfRule type="expression" dxfId="6" priority="258">
      <formula>$K$65+1&gt;0</formula>
    </cfRule>
  </conditionalFormatting>
  <conditionalFormatting sqref="L6 L13 L19 L29 L38">
    <cfRule type="expression" dxfId="5" priority="263">
      <formula>$L$65+1&gt;0</formula>
    </cfRule>
  </conditionalFormatting>
  <conditionalFormatting sqref="M6 M13 M19 M29 M38">
    <cfRule type="expression" dxfId="4" priority="268">
      <formula>$M$65+1&gt;0</formula>
    </cfRule>
  </conditionalFormatting>
  <conditionalFormatting sqref="N6 N13 N19 N29 N38">
    <cfRule type="expression" dxfId="3" priority="273">
      <formula>$N$65+1&gt;0</formula>
    </cfRule>
  </conditionalFormatting>
  <conditionalFormatting sqref="O6 O13 O19 O29 O38">
    <cfRule type="expression" dxfId="2" priority="278">
      <formula>$O$65+1&gt;0</formula>
    </cfRule>
  </conditionalFormatting>
  <conditionalFormatting sqref="P6 P13 P19 P29 P38">
    <cfRule type="expression" dxfId="1" priority="283">
      <formula>$P$65+1&gt;0</formula>
    </cfRule>
  </conditionalFormatting>
  <conditionalFormatting sqref="E3">
    <cfRule type="cellIs" dxfId="0" priority="1" operator="lessThan">
      <formula>0</formula>
    </cfRule>
  </conditionalFormatting>
  <dataValidations count="3">
    <dataValidation type="decimal" operator="greaterThanOrEqual" allowBlank="1" showInputMessage="1" showErrorMessage="1" sqref="F24:P24">
      <formula1>0</formula1>
    </dataValidation>
    <dataValidation type="decimal" operator="lessThanOrEqual" allowBlank="1" showInputMessage="1" showErrorMessage="1" sqref="F35:P35">
      <formula1>0</formula1>
    </dataValidation>
    <dataValidation type="whole" allowBlank="1" showInputMessage="1" showErrorMessage="1" sqref="C6">
      <formula1>2</formula1>
      <formula2>10</formula2>
    </dataValidation>
  </dataValidations>
  <pageMargins left="0.70866141732283472" right="0.70866141732283472" top="0.57999999999999996" bottom="0.54" header="0.31496062992125984" footer="0.31496062992125984"/>
  <pageSetup paperSize="9" scale="43" orientation="landscape" horizontalDpi="4294967293" r:id="rId1"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Calculo Rentabilidad</vt:lpstr>
      <vt:lpstr>Sheet2</vt:lpstr>
      <vt:lpstr>Sheet3</vt:lpstr>
      <vt:lpstr>'Calculo Rentabilidad'!Área_de_impresión</vt:lpstr>
      <vt:lpstr>IRR</vt:lpstr>
      <vt:lpstr>TIR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calculo de ROI</dc:title>
  <dc:creator>Carrillo Sevilla, Juan Carlos</dc:creator>
  <dc:description>www.fideliscustomer.com</dc:description>
  <cp:lastModifiedBy>Carrillo Sevilla, Juan Carlos</cp:lastModifiedBy>
  <cp:lastPrinted>2014-11-13T09:45:06Z</cp:lastPrinted>
  <dcterms:created xsi:type="dcterms:W3CDTF">2011-03-10T13:21:04Z</dcterms:created>
  <dcterms:modified xsi:type="dcterms:W3CDTF">2014-11-13T11:54:59Z</dcterms:modified>
</cp:coreProperties>
</file>